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autoCompressPictures="0"/>
  <mc:AlternateContent xmlns:mc="http://schemas.openxmlformats.org/markup-compatibility/2006">
    <mc:Choice Requires="x15">
      <x15ac:absPath xmlns:x15ac="http://schemas.microsoft.com/office/spreadsheetml/2010/11/ac" url="C:\Users\jgreyling\Documents\Forms\"/>
    </mc:Choice>
  </mc:AlternateContent>
  <xr:revisionPtr revIDLastSave="0" documentId="13_ncr:1_{B749A51A-632B-4A51-AFE5-98324FA3F86F}" xr6:coauthVersionLast="44" xr6:coauthVersionMax="44" xr10:uidLastSave="{00000000-0000-0000-0000-000000000000}"/>
  <bookViews>
    <workbookView xWindow="28680" yWindow="-120" windowWidth="29040" windowHeight="15840" tabRatio="500" xr2:uid="{00000000-000D-0000-FFFF-FFFF00000000}"/>
  </bookViews>
  <sheets>
    <sheet name="OrderForm" sheetId="1" r:id="rId1"/>
    <sheet name="Checklist" sheetId="2" r:id="rId2"/>
    <sheet name="Extra BOM" sheetId="3" state="hidden" r:id="rId3"/>
  </sheets>
  <definedNames>
    <definedName name="_xlnm.Print_Area" localSheetId="1">Checklist!$A$1:$G$33</definedName>
    <definedName name="_xlnm.Print_Area" localSheetId="2">'Extra BOM'!$A$1:$J$40</definedName>
    <definedName name="_xlnm.Print_Area" localSheetId="0">OrderForm!$A$1:$AU$43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3" i="1" l="1"/>
  <c r="AT13" i="1"/>
  <c r="AV13" i="1"/>
  <c r="AY13" i="1"/>
  <c r="AZ13" i="1"/>
  <c r="AZ32" i="1"/>
  <c r="BA13" i="1"/>
  <c r="BB13" i="1"/>
  <c r="BC13" i="1"/>
  <c r="BD13" i="1"/>
  <c r="BE13" i="1"/>
  <c r="AU13" i="1"/>
  <c r="AW14" i="1"/>
  <c r="AX14" i="1"/>
  <c r="BG14" i="1"/>
  <c r="BH14" i="1"/>
  <c r="AT14" i="1"/>
  <c r="AV14" i="1"/>
  <c r="AY14" i="1"/>
  <c r="AZ14" i="1"/>
  <c r="BA14" i="1"/>
  <c r="BB14" i="1"/>
  <c r="BC14" i="1"/>
  <c r="BD14" i="1"/>
  <c r="BE14" i="1"/>
  <c r="AU14" i="1"/>
  <c r="AW15" i="1"/>
  <c r="AT15" i="1"/>
  <c r="AV15" i="1"/>
  <c r="AY15" i="1"/>
  <c r="AZ15" i="1"/>
  <c r="BA15" i="1"/>
  <c r="BB15" i="1"/>
  <c r="BC15" i="1"/>
  <c r="BD15" i="1"/>
  <c r="BE15" i="1"/>
  <c r="AU15" i="1"/>
  <c r="AW16" i="1"/>
  <c r="AX16" i="1"/>
  <c r="BG16" i="1"/>
  <c r="BH16" i="1"/>
  <c r="AT16" i="1"/>
  <c r="AV16" i="1"/>
  <c r="AY16" i="1"/>
  <c r="AZ16" i="1"/>
  <c r="BA16" i="1"/>
  <c r="BB16" i="1"/>
  <c r="BC16" i="1"/>
  <c r="BD16" i="1"/>
  <c r="BE16" i="1"/>
  <c r="AU16" i="1"/>
  <c r="AW17" i="1"/>
  <c r="AT17" i="1"/>
  <c r="AV17" i="1"/>
  <c r="AY17" i="1"/>
  <c r="AZ17" i="1"/>
  <c r="BA17" i="1"/>
  <c r="BB17" i="1"/>
  <c r="BC17" i="1"/>
  <c r="BD17" i="1"/>
  <c r="BE17" i="1"/>
  <c r="AU17" i="1"/>
  <c r="AW18" i="1"/>
  <c r="AX18" i="1"/>
  <c r="BG18" i="1"/>
  <c r="BH18" i="1"/>
  <c r="AT18" i="1"/>
  <c r="AV18" i="1"/>
  <c r="AY18" i="1"/>
  <c r="AZ18" i="1"/>
  <c r="BA18" i="1"/>
  <c r="BB18" i="1"/>
  <c r="BC18" i="1"/>
  <c r="BD18" i="1"/>
  <c r="BE18" i="1"/>
  <c r="AU18" i="1"/>
  <c r="AW19" i="1"/>
  <c r="AT19" i="1"/>
  <c r="AV19" i="1"/>
  <c r="AY19" i="1"/>
  <c r="AZ19" i="1"/>
  <c r="BA19" i="1"/>
  <c r="BB19" i="1"/>
  <c r="BC19" i="1"/>
  <c r="BD19" i="1"/>
  <c r="BE19" i="1"/>
  <c r="AU19" i="1"/>
  <c r="AW20" i="1"/>
  <c r="AX20" i="1"/>
  <c r="BG20" i="1"/>
  <c r="BH20" i="1"/>
  <c r="AT20" i="1"/>
  <c r="AV20" i="1"/>
  <c r="AY20" i="1"/>
  <c r="AZ20" i="1"/>
  <c r="BA20" i="1"/>
  <c r="BB20" i="1"/>
  <c r="BC20" i="1"/>
  <c r="BD20" i="1"/>
  <c r="BE20" i="1"/>
  <c r="AU20" i="1"/>
  <c r="AW21" i="1"/>
  <c r="AT21" i="1"/>
  <c r="AV21" i="1"/>
  <c r="AY21" i="1"/>
  <c r="AZ21" i="1"/>
  <c r="BA21" i="1"/>
  <c r="BB21" i="1"/>
  <c r="BC21" i="1"/>
  <c r="BD21" i="1"/>
  <c r="BE21" i="1"/>
  <c r="AU21" i="1"/>
  <c r="AW22" i="1"/>
  <c r="AX22" i="1"/>
  <c r="BG22" i="1"/>
  <c r="BH22" i="1"/>
  <c r="AT22" i="1"/>
  <c r="AV22" i="1"/>
  <c r="AY22" i="1"/>
  <c r="AZ22" i="1"/>
  <c r="BA22" i="1"/>
  <c r="BB22" i="1"/>
  <c r="BC22" i="1"/>
  <c r="BD22" i="1"/>
  <c r="BE22" i="1"/>
  <c r="AU22" i="1"/>
  <c r="AW23" i="1"/>
  <c r="AT23" i="1"/>
  <c r="AV23" i="1"/>
  <c r="AY23" i="1"/>
  <c r="AZ23" i="1"/>
  <c r="BA23" i="1"/>
  <c r="BB23" i="1"/>
  <c r="BC23" i="1"/>
  <c r="BD23" i="1"/>
  <c r="BE23" i="1"/>
  <c r="AU23" i="1"/>
  <c r="AW24" i="1"/>
  <c r="AX24" i="1"/>
  <c r="BG24" i="1"/>
  <c r="BH24" i="1"/>
  <c r="AT24" i="1"/>
  <c r="AV24" i="1"/>
  <c r="AY24" i="1"/>
  <c r="AZ24" i="1"/>
  <c r="BA24" i="1"/>
  <c r="BB24" i="1"/>
  <c r="BC24" i="1"/>
  <c r="BD24" i="1"/>
  <c r="BE24" i="1"/>
  <c r="AU24" i="1"/>
  <c r="AW25" i="1"/>
  <c r="AT25" i="1"/>
  <c r="AV25" i="1"/>
  <c r="AY25" i="1"/>
  <c r="AZ25" i="1"/>
  <c r="BA25" i="1"/>
  <c r="BB25" i="1"/>
  <c r="BC25" i="1"/>
  <c r="BD25" i="1"/>
  <c r="BE25" i="1"/>
  <c r="AU25" i="1"/>
  <c r="AW26" i="1"/>
  <c r="AX26" i="1"/>
  <c r="BG26" i="1"/>
  <c r="BH26" i="1"/>
  <c r="AT26" i="1"/>
  <c r="AV26" i="1"/>
  <c r="AY26" i="1"/>
  <c r="AZ26" i="1"/>
  <c r="BA26" i="1"/>
  <c r="BB26" i="1"/>
  <c r="BC26" i="1"/>
  <c r="BD26" i="1"/>
  <c r="BE26" i="1"/>
  <c r="AU26" i="1"/>
  <c r="AW27" i="1"/>
  <c r="AT27" i="1"/>
  <c r="AV27" i="1"/>
  <c r="AY27" i="1"/>
  <c r="AZ27" i="1"/>
  <c r="BA27" i="1"/>
  <c r="BB27" i="1"/>
  <c r="BC27" i="1"/>
  <c r="BD27" i="1"/>
  <c r="BE27" i="1"/>
  <c r="AU27" i="1"/>
  <c r="AW28" i="1"/>
  <c r="AX28" i="1"/>
  <c r="BG28" i="1"/>
  <c r="BH28" i="1"/>
  <c r="AT28" i="1"/>
  <c r="AV28" i="1"/>
  <c r="AY28" i="1"/>
  <c r="AZ28" i="1"/>
  <c r="BA28" i="1"/>
  <c r="BB28" i="1"/>
  <c r="BC28" i="1"/>
  <c r="BD28" i="1"/>
  <c r="BE28" i="1"/>
  <c r="AU28" i="1"/>
  <c r="AW29" i="1"/>
  <c r="AT29" i="1"/>
  <c r="AV29" i="1"/>
  <c r="AY29" i="1"/>
  <c r="AZ29" i="1"/>
  <c r="BA29" i="1"/>
  <c r="BB29" i="1"/>
  <c r="BC29" i="1"/>
  <c r="BD29" i="1"/>
  <c r="BE29" i="1"/>
  <c r="AU29" i="1"/>
  <c r="AW30" i="1"/>
  <c r="AX30" i="1"/>
  <c r="BG30" i="1"/>
  <c r="BH30" i="1"/>
  <c r="AT30" i="1"/>
  <c r="AV30" i="1"/>
  <c r="AY30" i="1"/>
  <c r="AZ30" i="1"/>
  <c r="BA30" i="1"/>
  <c r="BB30" i="1"/>
  <c r="BC30" i="1"/>
  <c r="BD30" i="1"/>
  <c r="BE30" i="1"/>
  <c r="AU30" i="1"/>
  <c r="AW31" i="1"/>
  <c r="AT31" i="1"/>
  <c r="AV31" i="1"/>
  <c r="AY31" i="1"/>
  <c r="AZ31" i="1"/>
  <c r="BA31" i="1"/>
  <c r="BB31" i="1"/>
  <c r="BC31" i="1"/>
  <c r="BD31" i="1"/>
  <c r="BE31" i="1"/>
  <c r="AU31" i="1"/>
  <c r="AW12" i="1"/>
  <c r="AT12" i="1"/>
  <c r="AT32" i="1"/>
  <c r="H32" i="1"/>
  <c r="B5" i="2"/>
  <c r="AV12" i="1"/>
  <c r="AY12" i="1"/>
  <c r="AZ12" i="1"/>
  <c r="BA12" i="1"/>
  <c r="BA32" i="1"/>
  <c r="B5" i="3"/>
  <c r="BB12" i="1"/>
  <c r="BB32" i="1"/>
  <c r="B6" i="3"/>
  <c r="BC12" i="1"/>
  <c r="BD12" i="1"/>
  <c r="BD32" i="1"/>
  <c r="BE12" i="1"/>
  <c r="BE32" i="1"/>
  <c r="AU12" i="1"/>
  <c r="BK32" i="1"/>
  <c r="BQ32" i="1"/>
  <c r="BO32" i="1"/>
  <c r="BF32" i="1"/>
  <c r="BH8" i="1"/>
  <c r="B20" i="3"/>
  <c r="C5" i="3"/>
  <c r="C15" i="3"/>
  <c r="H20" i="3"/>
  <c r="J20" i="3"/>
  <c r="H21" i="3"/>
  <c r="J21" i="3"/>
  <c r="H22" i="3"/>
  <c r="J22" i="3"/>
  <c r="H23" i="3"/>
  <c r="J23" i="3"/>
  <c r="H24" i="3"/>
  <c r="J24" i="3"/>
  <c r="H25" i="3"/>
  <c r="J25" i="3"/>
  <c r="H26" i="3"/>
  <c r="J26" i="3"/>
  <c r="H27" i="3"/>
  <c r="J27" i="3"/>
  <c r="H28" i="3"/>
  <c r="J28" i="3"/>
  <c r="H29" i="3"/>
  <c r="J29" i="3"/>
  <c r="H30" i="3"/>
  <c r="J30" i="3"/>
  <c r="H31" i="3"/>
  <c r="J31" i="3"/>
  <c r="H32" i="3"/>
  <c r="J32" i="3"/>
  <c r="H33" i="3"/>
  <c r="J33" i="3"/>
  <c r="H34" i="3"/>
  <c r="J34" i="3"/>
  <c r="H35" i="3"/>
  <c r="J35" i="3"/>
  <c r="H36" i="3"/>
  <c r="J36" i="3"/>
  <c r="H37" i="3"/>
  <c r="J37" i="3"/>
  <c r="H38" i="3"/>
  <c r="J38" i="3"/>
  <c r="H39" i="3"/>
  <c r="J39" i="3"/>
  <c r="J40" i="3"/>
  <c r="I23" i="3"/>
  <c r="I29" i="3"/>
  <c r="I39" i="3"/>
  <c r="B21" i="3"/>
  <c r="B22" i="3"/>
  <c r="B23" i="3"/>
  <c r="B24" i="3"/>
  <c r="B25" i="3"/>
  <c r="B26" i="3"/>
  <c r="B27" i="3"/>
  <c r="B28" i="3"/>
  <c r="B29" i="3"/>
  <c r="B30" i="3"/>
  <c r="B31" i="3"/>
  <c r="B32" i="3"/>
  <c r="B33" i="3"/>
  <c r="B34" i="3"/>
  <c r="B35" i="3"/>
  <c r="B36" i="3"/>
  <c r="B37" i="3"/>
  <c r="B38" i="3"/>
  <c r="B39" i="3"/>
  <c r="D20" i="3"/>
  <c r="D21" i="3"/>
  <c r="D22" i="3"/>
  <c r="D23" i="3"/>
  <c r="D24" i="3"/>
  <c r="D25" i="3"/>
  <c r="D26" i="3"/>
  <c r="D27" i="3"/>
  <c r="D28" i="3"/>
  <c r="D29" i="3"/>
  <c r="D30" i="3"/>
  <c r="D31" i="3"/>
  <c r="D32" i="3"/>
  <c r="D33" i="3"/>
  <c r="D34" i="3"/>
  <c r="D35" i="3"/>
  <c r="D36" i="3"/>
  <c r="D37" i="3"/>
  <c r="D38" i="3"/>
  <c r="D39" i="3"/>
  <c r="D40" i="3"/>
  <c r="F20" i="3"/>
  <c r="F21" i="3"/>
  <c r="F22" i="3"/>
  <c r="F23" i="3"/>
  <c r="F24" i="3"/>
  <c r="F25" i="3"/>
  <c r="F26" i="3"/>
  <c r="F27" i="3"/>
  <c r="F28" i="3"/>
  <c r="F29" i="3"/>
  <c r="F30" i="3"/>
  <c r="F31" i="3"/>
  <c r="F32" i="3"/>
  <c r="F33" i="3"/>
  <c r="F34" i="3"/>
  <c r="F35" i="3"/>
  <c r="F36" i="3"/>
  <c r="F37" i="3"/>
  <c r="F38" i="3"/>
  <c r="F39" i="3"/>
  <c r="C6" i="3"/>
  <c r="E17" i="3"/>
  <c r="I20" i="3"/>
  <c r="I24" i="3"/>
  <c r="I28" i="3"/>
  <c r="I32" i="3"/>
  <c r="I36" i="3"/>
  <c r="G40" i="3"/>
  <c r="E40" i="3"/>
  <c r="C40" i="3"/>
  <c r="B2" i="3"/>
  <c r="B3" i="3"/>
  <c r="A6" i="3"/>
  <c r="A5" i="3"/>
  <c r="A3" i="3"/>
  <c r="A2" i="3"/>
  <c r="R46" i="1"/>
  <c r="T46" i="1"/>
  <c r="T47" i="1"/>
  <c r="R48" i="1"/>
  <c r="T48" i="1"/>
  <c r="R50" i="1"/>
  <c r="T50" i="1"/>
  <c r="T51" i="1"/>
  <c r="T52" i="1"/>
  <c r="T53" i="1"/>
  <c r="T54" i="1"/>
  <c r="T55" i="1"/>
  <c r="T56" i="1"/>
  <c r="T57" i="1"/>
  <c r="T58" i="1"/>
  <c r="T59" i="1"/>
  <c r="T60" i="1"/>
  <c r="T61" i="1"/>
  <c r="T62" i="1"/>
  <c r="T63" i="1"/>
  <c r="T64" i="1"/>
  <c r="T65" i="1"/>
  <c r="T66" i="1"/>
  <c r="T49" i="1"/>
  <c r="S50" i="1"/>
  <c r="S51" i="1"/>
  <c r="S52" i="1"/>
  <c r="S53" i="1"/>
  <c r="S54" i="1"/>
  <c r="S55" i="1"/>
  <c r="S56" i="1"/>
  <c r="S57" i="1"/>
  <c r="S58" i="1"/>
  <c r="S59" i="1"/>
  <c r="S60" i="1"/>
  <c r="S61" i="1"/>
  <c r="S62" i="1"/>
  <c r="S63" i="1"/>
  <c r="S64" i="1"/>
  <c r="S65" i="1"/>
  <c r="S66" i="1"/>
  <c r="S46" i="1"/>
  <c r="S45" i="1"/>
  <c r="B7" i="2"/>
  <c r="S47" i="1"/>
  <c r="S48" i="1"/>
  <c r="B4" i="2"/>
  <c r="E3" i="2"/>
  <c r="B3" i="2"/>
  <c r="A25" i="2"/>
  <c r="Q47" i="1"/>
  <c r="Q48" i="1"/>
  <c r="Q49" i="1"/>
  <c r="Q50" i="1"/>
  <c r="Q51" i="1"/>
  <c r="Q52" i="1"/>
  <c r="Q53" i="1"/>
  <c r="Q54" i="1"/>
  <c r="Q55" i="1"/>
  <c r="Q56" i="1"/>
  <c r="Q57" i="1"/>
  <c r="Q58" i="1"/>
  <c r="Q59" i="1"/>
  <c r="Q60" i="1"/>
  <c r="Q61" i="1"/>
  <c r="Q62" i="1"/>
  <c r="Q63" i="1"/>
  <c r="Q64" i="1"/>
  <c r="Q65" i="1"/>
  <c r="Q66" i="1"/>
  <c r="Q46" i="1"/>
  <c r="Q45" i="1"/>
  <c r="B6" i="2"/>
  <c r="R47" i="1"/>
  <c r="R45" i="1"/>
  <c r="B9" i="2"/>
  <c r="R49" i="1"/>
  <c r="S49" i="1"/>
  <c r="R51" i="1"/>
  <c r="R52" i="1"/>
  <c r="R53" i="1"/>
  <c r="R54" i="1"/>
  <c r="R55" i="1"/>
  <c r="R56" i="1"/>
  <c r="R57" i="1"/>
  <c r="R58" i="1"/>
  <c r="R59" i="1"/>
  <c r="R60" i="1"/>
  <c r="R61" i="1"/>
  <c r="R62" i="1"/>
  <c r="R63" i="1"/>
  <c r="R64" i="1"/>
  <c r="R65" i="1"/>
  <c r="R66" i="1"/>
  <c r="I25" i="3"/>
  <c r="I35" i="3"/>
  <c r="F40" i="3"/>
  <c r="T45" i="1"/>
  <c r="B8" i="2"/>
  <c r="B40" i="3"/>
  <c r="E16" i="3"/>
  <c r="BC32" i="1"/>
  <c r="AY32" i="1"/>
  <c r="AU32" i="1"/>
  <c r="D32" i="1"/>
  <c r="AX12" i="1"/>
  <c r="BG12" i="1"/>
  <c r="BH12" i="1"/>
  <c r="AX31" i="1"/>
  <c r="BG31" i="1"/>
  <c r="BH31" i="1"/>
  <c r="AX29" i="1"/>
  <c r="BG29" i="1"/>
  <c r="BH29" i="1"/>
  <c r="AX27" i="1"/>
  <c r="BG27" i="1"/>
  <c r="BH27" i="1"/>
  <c r="AX25" i="1"/>
  <c r="BG25" i="1"/>
  <c r="BH25" i="1"/>
  <c r="AX23" i="1"/>
  <c r="BG23" i="1"/>
  <c r="BH23" i="1"/>
  <c r="AX21" i="1"/>
  <c r="BG21" i="1"/>
  <c r="BH21" i="1"/>
  <c r="AX19" i="1"/>
  <c r="BG19" i="1"/>
  <c r="BH19" i="1"/>
  <c r="AX17" i="1"/>
  <c r="BG17" i="1"/>
  <c r="BH17" i="1"/>
  <c r="AX15" i="1"/>
  <c r="BG15" i="1"/>
  <c r="BH15" i="1"/>
  <c r="H40" i="3"/>
  <c r="AW32" i="1"/>
  <c r="I27" i="3"/>
  <c r="I33" i="3"/>
  <c r="I31" i="3"/>
  <c r="I21" i="3"/>
  <c r="I37" i="3"/>
  <c r="C16" i="3"/>
  <c r="I38" i="3"/>
  <c r="I30" i="3"/>
  <c r="I22" i="3"/>
  <c r="I34" i="3"/>
  <c r="I26" i="3"/>
  <c r="E14" i="3"/>
  <c r="I40" i="3"/>
  <c r="AV32" i="1"/>
  <c r="AX13" i="1"/>
  <c r="BG13" i="1"/>
  <c r="C14" i="3"/>
  <c r="E15" i="3"/>
  <c r="C17" i="3"/>
  <c r="BH13" i="1"/>
  <c r="BG32" i="1"/>
  <c r="BG8" i="1"/>
  <c r="BG7" i="1"/>
  <c r="AX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Graeme Taylor</author>
    <author>Phil</author>
  </authors>
  <commentList>
    <comment ref="B11" authorId="0" shapeId="0" xr:uid="{00000000-0006-0000-0000-000001000000}">
      <text>
        <r>
          <rPr>
            <sz val="8"/>
            <color indexed="81"/>
            <rFont val="Tahoma"/>
            <family val="2"/>
          </rPr>
          <t>Empty cell will mean a quantity of 1.
You must fill in a quantity for :
- A  "make size" panel  if there is more than one panel.
- Or where two openings are identical</t>
        </r>
      </text>
    </comment>
    <comment ref="F11" authorId="0" shapeId="0" xr:uid="{00000000-0006-0000-0000-000002000000}">
      <text>
        <r>
          <rPr>
            <b/>
            <sz val="10"/>
            <color indexed="81"/>
            <rFont val="Tahoma"/>
            <family val="2"/>
          </rPr>
          <t>Reveal:</t>
        </r>
        <r>
          <rPr>
            <sz val="10"/>
            <color indexed="81"/>
            <rFont val="Tahoma"/>
            <family val="2"/>
          </rPr>
          <t xml:space="preserve"> Supply tight measurements only! We will make the deduction for you.
</t>
        </r>
        <r>
          <rPr>
            <b/>
            <sz val="10"/>
            <color indexed="81"/>
            <rFont val="Tahoma"/>
            <family val="2"/>
          </rPr>
          <t>Face</t>
        </r>
        <r>
          <rPr>
            <sz val="10"/>
            <color indexed="81"/>
            <rFont val="Tahoma"/>
            <family val="2"/>
          </rPr>
          <t xml:space="preserve">: No deduction will be made.  The measurements that you provide will be the made size. (Including the frame if you need one).
</t>
        </r>
        <r>
          <rPr>
            <b/>
            <sz val="10"/>
            <color indexed="81"/>
            <rFont val="Tahoma"/>
            <family val="2"/>
          </rPr>
          <t>Make Size</t>
        </r>
        <r>
          <rPr>
            <sz val="10"/>
            <color indexed="81"/>
            <rFont val="Tahoma"/>
            <family val="2"/>
          </rPr>
          <t xml:space="preserve">: Panel Size only.
</t>
        </r>
      </text>
    </comment>
    <comment ref="G11" authorId="0" shapeId="0" xr:uid="{00000000-0006-0000-0000-000003000000}">
      <text>
        <r>
          <rPr>
            <sz val="8"/>
            <color indexed="81"/>
            <rFont val="Tahoma"/>
            <family val="2"/>
          </rPr>
          <t xml:space="preserve">
</t>
        </r>
        <r>
          <rPr>
            <sz val="8"/>
            <color indexed="81"/>
            <rFont val="Tahoma"/>
            <family val="2"/>
          </rPr>
          <t xml:space="preserve">
</t>
        </r>
        <r>
          <rPr>
            <b/>
            <sz val="8"/>
            <color indexed="81"/>
            <rFont val="Tahoma"/>
            <family val="2"/>
          </rPr>
          <t>Tier/Tier</t>
        </r>
        <r>
          <rPr>
            <sz val="8"/>
            <color indexed="81"/>
            <rFont val="Tahoma"/>
            <family val="2"/>
          </rPr>
          <t xml:space="preserve">: Shutters installed one above the other, usually in the line with the horizontal line on the window.
</t>
        </r>
        <r>
          <rPr>
            <b/>
            <sz val="8"/>
            <color indexed="81"/>
            <rFont val="Tahoma"/>
            <family val="2"/>
          </rPr>
          <t>Full H</t>
        </r>
        <r>
          <rPr>
            <sz val="8"/>
            <color indexed="81"/>
            <rFont val="Tahoma"/>
            <family val="2"/>
          </rPr>
          <t>:  The full panels are fitted to the window. You can specify where to split blades.</t>
        </r>
      </text>
    </comment>
    <comment ref="I11" authorId="1" shapeId="0" xr:uid="{00000000-0006-0000-0000-000004000000}">
      <text>
        <r>
          <rPr>
            <b/>
            <sz val="9"/>
            <color indexed="81"/>
            <rFont val="Tahoma"/>
            <family val="2"/>
          </rPr>
          <t xml:space="preserve">
Thermalite, normal colours.</t>
        </r>
        <r>
          <rPr>
            <sz val="9"/>
            <color indexed="81"/>
            <rFont val="Tahoma"/>
            <family val="2"/>
          </rPr>
          <t xml:space="preserve">
Thermalite Wood Look, Dark or Light. In 90mm only</t>
        </r>
      </text>
    </comment>
    <comment ref="K11" authorId="0" shapeId="0" xr:uid="{00000000-0006-0000-0000-000005000000}">
      <text>
        <r>
          <rPr>
            <b/>
            <sz val="10"/>
            <color indexed="81"/>
            <rFont val="Tahoma"/>
            <family val="2"/>
          </rPr>
          <t xml:space="preserve">Please note
Wood Look Colors are only available in 90mm blade
</t>
        </r>
        <r>
          <rPr>
            <sz val="8"/>
            <color indexed="81"/>
            <rFont val="Tahoma"/>
            <family val="2"/>
          </rPr>
          <t xml:space="preserve">
</t>
        </r>
      </text>
    </comment>
    <comment ref="L11" authorId="0" shapeId="0" xr:uid="{00000000-0006-0000-0000-000006000000}">
      <text>
        <r>
          <rPr>
            <b/>
            <sz val="10"/>
            <color indexed="81"/>
            <rFont val="Tahoma"/>
            <family val="2"/>
          </rPr>
          <t>Mid Rail Hieght:</t>
        </r>
        <r>
          <rPr>
            <sz val="10"/>
            <color indexed="81"/>
            <rFont val="Tahoma"/>
            <family val="2"/>
          </rPr>
          <t xml:space="preserve"> Measured from the bottom of the opening to the centre of the mid rail.  Note: In the completed shutter this may slightly differ from your specified measurement.
90mm Blade: +/- 37mm
</t>
        </r>
      </text>
    </comment>
    <comment ref="M11" authorId="0" shapeId="0" xr:uid="{00000000-0006-0000-0000-000007000000}">
      <text>
        <r>
          <rPr>
            <sz val="10"/>
            <color indexed="81"/>
            <rFont val="Tahoma"/>
            <family val="2"/>
          </rPr>
          <t xml:space="preserve">Select Layout Code from dropdown or enter your own combination.
You can over type in the layoiut cell.
All D Mould or </t>
        </r>
        <r>
          <rPr>
            <b/>
            <sz val="10"/>
            <color indexed="81"/>
            <rFont val="Tahoma"/>
            <family val="2"/>
          </rPr>
          <t xml:space="preserve">Astrigal </t>
        </r>
        <r>
          <rPr>
            <sz val="10"/>
            <color indexed="81"/>
            <rFont val="Tahoma"/>
            <family val="2"/>
          </rPr>
          <t xml:space="preserve">style panels need to add "D" either brfore or after the "L".  or the "R"
- A "D" before the "R" will indicate that the D Mould or </t>
        </r>
        <r>
          <rPr>
            <b/>
            <sz val="10"/>
            <color indexed="81"/>
            <rFont val="Tahoma"/>
            <family val="2"/>
          </rPr>
          <t>Astrigal</t>
        </r>
        <r>
          <rPr>
            <sz val="10"/>
            <color indexed="81"/>
            <rFont val="Tahoma"/>
            <family val="2"/>
          </rPr>
          <t xml:space="preserve"> is at the Left handside of the panel.
- A "D" after the "L" will indiate that the D Mould or </t>
        </r>
        <r>
          <rPr>
            <b/>
            <sz val="10"/>
            <color indexed="81"/>
            <rFont val="Tahoma"/>
            <family val="2"/>
          </rPr>
          <t>Astrigal</t>
        </r>
        <r>
          <rPr>
            <sz val="10"/>
            <color indexed="81"/>
            <rFont val="Tahoma"/>
            <family val="2"/>
          </rPr>
          <t xml:space="preserve"> is at the right hand side of the panel.
That is L/DR.
</t>
        </r>
      </text>
    </comment>
    <comment ref="N11" authorId="0" shapeId="0" xr:uid="{00000000-0006-0000-0000-000008000000}">
      <text>
        <r>
          <rPr>
            <sz val="10"/>
            <color indexed="81"/>
            <rFont val="Tahoma"/>
            <family val="2"/>
          </rPr>
          <t xml:space="preserve">
H. - Hirline Hinge.
If Bifolding you must put
Bifold OUT if folding OUTside,
or 
Bifold IN if folding Inside.</t>
        </r>
      </text>
    </comment>
    <comment ref="O11" authorId="1" shapeId="0" xr:uid="{00000000-0006-0000-0000-000009000000}">
      <text>
        <r>
          <rPr>
            <b/>
            <sz val="9"/>
            <color indexed="81"/>
            <rFont val="Tahoma"/>
            <family val="2"/>
          </rPr>
          <t xml:space="preserve">Layout for Sliding is
Back Front ……………………..BF
Back Front Back………………BFB
Back Front Front Back……..BFFB
and so on.
Layout for Bifolding is
Left Left Right Right..LLRR
and so on.
</t>
        </r>
      </text>
    </comment>
    <comment ref="U11" authorId="0" shapeId="0" xr:uid="{00000000-0006-0000-0000-00000A000000}">
      <text>
        <r>
          <rPr>
            <b/>
            <sz val="8"/>
            <color indexed="81"/>
            <rFont val="Tahoma"/>
            <family val="2"/>
          </rPr>
          <t xml:space="preserve">Bot. Guide: </t>
        </r>
        <r>
          <rPr>
            <sz val="8"/>
            <color indexed="81"/>
            <rFont val="Tahoma"/>
            <family val="2"/>
          </rPr>
          <t>Only available for sliding</t>
        </r>
        <r>
          <rPr>
            <sz val="8"/>
            <color indexed="81"/>
            <rFont val="Tahoma"/>
            <family val="2"/>
          </rPr>
          <t xml:space="preserve">
</t>
        </r>
      </text>
    </comment>
    <comment ref="X11" authorId="0" shapeId="0" xr:uid="{00000000-0006-0000-0000-00000B000000}">
      <text>
        <r>
          <rPr>
            <b/>
            <sz val="10"/>
            <color indexed="81"/>
            <rFont val="Tahoma"/>
            <family val="2"/>
          </rPr>
          <t xml:space="preserve">Split T, Splt R, Split B: </t>
        </r>
        <r>
          <rPr>
            <sz val="10"/>
            <color indexed="81"/>
            <rFont val="Tahoma"/>
            <family val="2"/>
          </rPr>
          <t>Only to be used if there is a Mid Rail.
If there is an odd number of blades the lower set of blades will have the greater number.
You can also overtype the cell to enter the height of the split if the split is not in the middle of the shutter.  The measurement must br from the bottom of the window.</t>
        </r>
      </text>
    </comment>
    <comment ref="AB11" authorId="0" shapeId="0" xr:uid="{00000000-0006-0000-0000-00000C000000}">
      <text>
        <r>
          <rPr>
            <sz val="8"/>
            <color indexed="81"/>
            <rFont val="Tahoma"/>
            <family val="2"/>
          </rPr>
          <t xml:space="preserve">Should be one of:
Special - Special Bay Post
135 Bay - 135 degree Bay Post
90 Cor - 90 degree Corner Post
</t>
        </r>
      </text>
    </comment>
    <comment ref="AD11" authorId="0" shapeId="0" xr:uid="{00000000-0006-0000-0000-00000D000000}">
      <text>
        <r>
          <rPr>
            <b/>
            <sz val="8"/>
            <color indexed="81"/>
            <rFont val="Tahoma"/>
            <family val="2"/>
          </rPr>
          <t>Stainless Steel Wheels</t>
        </r>
        <r>
          <rPr>
            <sz val="8"/>
            <color indexed="81"/>
            <rFont val="Tahoma"/>
            <family val="2"/>
          </rPr>
          <t xml:space="preserve">
Only applicable for Monting Methods Bifold or Sliding.
</t>
        </r>
      </text>
    </comment>
  </commentList>
</comments>
</file>

<file path=xl/sharedStrings.xml><?xml version="1.0" encoding="utf-8"?>
<sst xmlns="http://schemas.openxmlformats.org/spreadsheetml/2006/main" count="423" uniqueCount="274">
  <si>
    <t>ORDER</t>
  </si>
  <si>
    <t>FORM</t>
  </si>
  <si>
    <t>Delivery Address:</t>
  </si>
  <si>
    <t>Company name:</t>
  </si>
  <si>
    <t>Tel:</t>
  </si>
  <si>
    <t>Contact Name:</t>
  </si>
  <si>
    <t>Address:</t>
  </si>
  <si>
    <t>Mobile</t>
  </si>
  <si>
    <t>Order Reference:</t>
  </si>
  <si>
    <t>Fax:</t>
  </si>
  <si>
    <t>Date:</t>
  </si>
  <si>
    <t>ALL BOXES MUST BE FILLED IN TO AVOID MISTAKES.</t>
  </si>
  <si>
    <t>Item #</t>
  </si>
  <si>
    <t>Qty</t>
  </si>
  <si>
    <t>Room
Location</t>
  </si>
  <si>
    <t>Gross Open Width</t>
  </si>
  <si>
    <t>Gross Open Height</t>
  </si>
  <si>
    <t>Mount config</t>
  </si>
  <si>
    <t>Mount Style</t>
  </si>
  <si>
    <t>Panel Qty</t>
  </si>
  <si>
    <t>Material</t>
  </si>
  <si>
    <t>Blade Size</t>
  </si>
  <si>
    <t>Colour</t>
  </si>
  <si>
    <t>Hinge Layout Code</t>
  </si>
  <si>
    <t>Mount Method</t>
  </si>
  <si>
    <t>Slide/Bif layout</t>
  </si>
  <si>
    <t>Hinge Colour</t>
  </si>
  <si>
    <t>Frame Type</t>
  </si>
  <si>
    <t># Sides</t>
  </si>
  <si>
    <t>Control Type</t>
  </si>
  <si>
    <r>
      <t>Track</t>
    </r>
    <r>
      <rPr>
        <sz val="9"/>
        <rFont val="Tahoma"/>
        <family val="2"/>
      </rPr>
      <t xml:space="preserve"> Yes  No</t>
    </r>
  </si>
  <si>
    <r>
      <t>Sliding/Bifold</t>
    </r>
    <r>
      <rPr>
        <sz val="9"/>
        <rFont val="Tahoma"/>
        <family val="2"/>
      </rPr>
      <t xml:space="preserve">  Bot. guide/ Bot. track</t>
    </r>
  </si>
  <si>
    <r>
      <t>Sliding</t>
    </r>
    <r>
      <rPr>
        <sz val="9"/>
        <rFont val="Tahoma"/>
        <family val="2"/>
      </rPr>
      <t xml:space="preserve"> Open Close</t>
    </r>
  </si>
  <si>
    <t>T-Post Qty</t>
  </si>
  <si>
    <t>Split Blade</t>
  </si>
  <si>
    <t>Total Sq Mt</t>
  </si>
  <si>
    <t>Total Panels:</t>
  </si>
  <si>
    <t>SPECIAL REQUIREMENTS</t>
  </si>
  <si>
    <t>REV #1. PJ.24.07.2013</t>
  </si>
  <si>
    <t>L</t>
  </si>
  <si>
    <t>LLRR</t>
  </si>
  <si>
    <t>L Frame</t>
  </si>
  <si>
    <t>T</t>
  </si>
  <si>
    <t>Yes</t>
  </si>
  <si>
    <t>Open</t>
  </si>
  <si>
    <t>Y</t>
  </si>
  <si>
    <t>Lounge</t>
  </si>
  <si>
    <t>Reveal</t>
  </si>
  <si>
    <t>Off White</t>
  </si>
  <si>
    <t>R</t>
  </si>
  <si>
    <t>LLLL</t>
  </si>
  <si>
    <t>S Steel</t>
  </si>
  <si>
    <t>Z Frame</t>
  </si>
  <si>
    <t>LR</t>
  </si>
  <si>
    <t>No</t>
  </si>
  <si>
    <t>Bot. Track</t>
  </si>
  <si>
    <t>Close</t>
  </si>
  <si>
    <t>N</t>
  </si>
  <si>
    <t>Dining</t>
  </si>
  <si>
    <t>Face</t>
  </si>
  <si>
    <t>Bright White</t>
  </si>
  <si>
    <t>L/DR</t>
  </si>
  <si>
    <t>Bifold OUT</t>
  </si>
  <si>
    <t>RRRR</t>
  </si>
  <si>
    <t>U Channel</t>
  </si>
  <si>
    <t>TB</t>
  </si>
  <si>
    <t>Split T</t>
  </si>
  <si>
    <t>Kitchen</t>
  </si>
  <si>
    <t>MakeSize</t>
  </si>
  <si>
    <t>LD/R</t>
  </si>
  <si>
    <t>Bifold IN</t>
  </si>
  <si>
    <t>LLRRRR</t>
  </si>
  <si>
    <t>LRT</t>
  </si>
  <si>
    <t>Spilt M</t>
  </si>
  <si>
    <t>Master</t>
  </si>
  <si>
    <t>LTL/DR</t>
  </si>
  <si>
    <t>Sliding</t>
  </si>
  <si>
    <t>LLLLRR</t>
  </si>
  <si>
    <t>Rev Single</t>
  </si>
  <si>
    <t>LRB</t>
  </si>
  <si>
    <t>Spilt B</t>
  </si>
  <si>
    <t>Bed 1</t>
  </si>
  <si>
    <t>L/DRTR</t>
  </si>
  <si>
    <t>Fixed</t>
  </si>
  <si>
    <t>Rev D'ble</t>
  </si>
  <si>
    <t>LRTB</t>
  </si>
  <si>
    <t>Bed 2</t>
  </si>
  <si>
    <t>LTLTL</t>
  </si>
  <si>
    <t>BF</t>
  </si>
  <si>
    <t>Face Single</t>
  </si>
  <si>
    <t>Bed 3</t>
  </si>
  <si>
    <t>RTRTR</t>
  </si>
  <si>
    <t>BFB</t>
  </si>
  <si>
    <t>Face D'ble</t>
  </si>
  <si>
    <t>Bed 4</t>
  </si>
  <si>
    <t>L/DRTL/DR</t>
  </si>
  <si>
    <t>BFFB</t>
  </si>
  <si>
    <t>Face Triple</t>
  </si>
  <si>
    <t>Study</t>
  </si>
  <si>
    <t>LTL/DRTR</t>
  </si>
  <si>
    <t>BMFFMB</t>
  </si>
  <si>
    <t>Ens</t>
  </si>
  <si>
    <t>LD/L/DR</t>
  </si>
  <si>
    <t>Bath</t>
  </si>
  <si>
    <t>LD/R/DR</t>
  </si>
  <si>
    <t>WC</t>
  </si>
  <si>
    <t>LD/L/DR/DR</t>
  </si>
  <si>
    <t>Stairs</t>
  </si>
  <si>
    <t>Hall</t>
  </si>
  <si>
    <t>W I R</t>
  </si>
  <si>
    <t>Spare</t>
  </si>
  <si>
    <t>Laundry</t>
  </si>
  <si>
    <t>Garage</t>
  </si>
  <si>
    <t>Entry</t>
  </si>
  <si>
    <t>Family</t>
  </si>
  <si>
    <t>Rumpus</t>
  </si>
  <si>
    <t>Door</t>
  </si>
  <si>
    <t>Patio</t>
  </si>
  <si>
    <t>Deck</t>
  </si>
  <si>
    <t/>
  </si>
  <si>
    <t>Company Name</t>
  </si>
  <si>
    <t>Tel</t>
  </si>
  <si>
    <t>Contact Name</t>
  </si>
  <si>
    <t>Address</t>
  </si>
  <si>
    <t>Order Referance</t>
  </si>
  <si>
    <t>Fax</t>
  </si>
  <si>
    <t>Date</t>
  </si>
  <si>
    <t>Uneven T Post / Panel Measurements(from Lefthand side)</t>
  </si>
  <si>
    <t>Light  Block</t>
  </si>
  <si>
    <t>Angle Bay</t>
  </si>
  <si>
    <t>Fixed Blades</t>
  </si>
  <si>
    <t>Stainless Steel Wheels</t>
  </si>
  <si>
    <t>To Centre of 1st T Post</t>
  </si>
  <si>
    <t>To Centre of 2nd T Post</t>
  </si>
  <si>
    <t>To Centre of 3rd T Post</t>
  </si>
  <si>
    <t>To Centre of 4th T Post</t>
  </si>
  <si>
    <t>To Centre of 5th T Post</t>
  </si>
  <si>
    <t>Sq Mtrs</t>
  </si>
  <si>
    <t>Special</t>
  </si>
  <si>
    <t>135 Bay</t>
  </si>
  <si>
    <t>90 Cor</t>
  </si>
  <si>
    <t>INSULITE</t>
  </si>
  <si>
    <t>Mount Direct</t>
  </si>
  <si>
    <t>Customer Name:</t>
  </si>
  <si>
    <t>PLANTATION CHECKLIST</t>
  </si>
  <si>
    <r>
      <t xml:space="preserve">PACKED </t>
    </r>
    <r>
      <rPr>
        <sz val="24"/>
        <color indexed="8"/>
        <rFont val="Arial Black"/>
        <family val="2"/>
      </rPr>
      <t xml:space="preserve">□ </t>
    </r>
  </si>
  <si>
    <r>
      <t xml:space="preserve">LABELLED </t>
    </r>
    <r>
      <rPr>
        <sz val="24"/>
        <color indexed="8"/>
        <rFont val="Arial Black"/>
        <family val="2"/>
      </rPr>
      <t>□</t>
    </r>
  </si>
  <si>
    <r>
      <t xml:space="preserve">COLLECTED </t>
    </r>
    <r>
      <rPr>
        <sz val="24"/>
        <color indexed="8"/>
        <rFont val="Arial Black"/>
        <family val="2"/>
      </rPr>
      <t>□</t>
    </r>
  </si>
  <si>
    <t>NAME: _____________________</t>
  </si>
  <si>
    <t>DATE: ______________________</t>
  </si>
  <si>
    <t>SIGNATURE: _________________</t>
  </si>
  <si>
    <t>Collected in good order, complete,</t>
  </si>
  <si>
    <t>NAME: _________________________</t>
  </si>
  <si>
    <t>DATE: __________________________</t>
  </si>
  <si>
    <t>BOTTOMBOARD</t>
  </si>
  <si>
    <t xml:space="preserve">ORDER NUMBER: </t>
  </si>
  <si>
    <t xml:space="preserve">MODERN BRANCH: </t>
  </si>
  <si>
    <t xml:space="preserve">PANEL QUANTITY: </t>
  </si>
  <si>
    <t xml:space="preserve">FRAME QUANTITY: </t>
  </si>
  <si>
    <t>SIDESBOARDS:</t>
  </si>
  <si>
    <t xml:space="preserve">PELMETS: </t>
  </si>
  <si>
    <t>PACKING/EXTRAS:</t>
  </si>
  <si>
    <t>LLLLRRRR</t>
  </si>
  <si>
    <t>LLLLLLRRRRRR</t>
  </si>
  <si>
    <t>LL LL</t>
  </si>
  <si>
    <t>LL LL LL</t>
  </si>
  <si>
    <t>LL LL LL LL</t>
  </si>
  <si>
    <t>BBFFBB</t>
  </si>
  <si>
    <t>BBFF</t>
  </si>
  <si>
    <t>BBMMFF</t>
  </si>
  <si>
    <t>ORDER NAME:</t>
  </si>
  <si>
    <t xml:space="preserve">NOTES: </t>
  </si>
  <si>
    <t>SIGNATURE: ____________________</t>
  </si>
  <si>
    <t>QC checked, passed and packed by:</t>
  </si>
  <si>
    <t>Hand written notes:</t>
  </si>
  <si>
    <t>Frames</t>
  </si>
  <si>
    <t>Pelmets</t>
  </si>
  <si>
    <t>Sideboards</t>
  </si>
  <si>
    <t>Bottomboards</t>
  </si>
  <si>
    <t>Insulite</t>
  </si>
  <si>
    <t>L/DRTL</t>
  </si>
  <si>
    <t>Rev Triple</t>
  </si>
  <si>
    <t>SplitT Split B</t>
  </si>
  <si>
    <t>Hang Strip/Build Out</t>
  </si>
  <si>
    <t>EMAIL TO ozqldorders@ozroll.com.au</t>
  </si>
  <si>
    <t>Per/Sm</t>
  </si>
  <si>
    <t>QLD</t>
  </si>
  <si>
    <t>Panels over 700mm</t>
  </si>
  <si>
    <t>NSW</t>
  </si>
  <si>
    <t>Track Pricing</t>
  </si>
  <si>
    <t>Internal</t>
  </si>
  <si>
    <t>External</t>
  </si>
  <si>
    <t>VIC</t>
  </si>
  <si>
    <t>Bifold</t>
  </si>
  <si>
    <t>P/Lm</t>
  </si>
  <si>
    <t>SA</t>
  </si>
  <si>
    <t>Sliding 2 track system</t>
  </si>
  <si>
    <t>WA</t>
  </si>
  <si>
    <t>Add 1 if 3 tracks</t>
  </si>
  <si>
    <t>State ID</t>
  </si>
  <si>
    <t>Sliding 3 track system</t>
  </si>
  <si>
    <t>CENTRAL COAST</t>
  </si>
  <si>
    <t>2 Track</t>
  </si>
  <si>
    <t>Per/Lm</t>
  </si>
  <si>
    <t>Add per each</t>
  </si>
  <si>
    <t>Side &amp; Bottom Boards</t>
  </si>
  <si>
    <t>Side Board</t>
  </si>
  <si>
    <t>Bottom Board</t>
  </si>
  <si>
    <t>Panel Sqm</t>
  </si>
  <si>
    <t>Panel Size</t>
  </si>
  <si>
    <t>Panel Cost</t>
  </si>
  <si>
    <t>Track Price</t>
  </si>
  <si>
    <t>Extra Tracks</t>
  </si>
  <si>
    <t>Light Block</t>
  </si>
  <si>
    <t>Stainless</t>
  </si>
  <si>
    <t>Bay &amp; Corner &amp; Posts</t>
  </si>
  <si>
    <t>Recessed Track</t>
  </si>
  <si>
    <t>Total</t>
  </si>
  <si>
    <t>Freight</t>
  </si>
  <si>
    <t>Bay &amp; Corner Post</t>
  </si>
  <si>
    <t xml:space="preserve">Bay  </t>
  </si>
  <si>
    <t>N/A</t>
  </si>
  <si>
    <t>Corner</t>
  </si>
  <si>
    <t>Recess Track</t>
  </si>
  <si>
    <t>Build Outs</t>
  </si>
  <si>
    <t>Stainless Hinges</t>
  </si>
  <si>
    <t>ea</t>
  </si>
  <si>
    <t>19x19 Packing (Hang Strip)</t>
  </si>
  <si>
    <t>Hinges &lt;1200mm</t>
  </si>
  <si>
    <t>Hinges &gt;1200mm&lt;1800mm</t>
  </si>
  <si>
    <t>Hinges &gt;1800mm&lt;2400mm</t>
  </si>
  <si>
    <t>Hinges &gt;2400mm</t>
  </si>
  <si>
    <t>PIL</t>
  </si>
  <si>
    <t>Build Out</t>
  </si>
  <si>
    <t>Light Blocker (Sliders)</t>
  </si>
  <si>
    <t>Build Out/Light Blocker</t>
  </si>
  <si>
    <t>Light Block/Packer</t>
  </si>
  <si>
    <t>This is the new costing sheet to use as instructed by GOB as at 15/3/2016</t>
  </si>
  <si>
    <t>70.001.305</t>
  </si>
  <si>
    <t>70.005.305</t>
  </si>
  <si>
    <t>70.001.310</t>
  </si>
  <si>
    <t>70.005.310</t>
  </si>
  <si>
    <t>Bay</t>
  </si>
  <si>
    <t>Bay Post L Frame</t>
  </si>
  <si>
    <t>Bay Post Z Frame</t>
  </si>
  <si>
    <t>Corner Post L Frame</t>
  </si>
  <si>
    <t>Corner Post Z Frame</t>
  </si>
  <si>
    <t>B/O</t>
  </si>
  <si>
    <t>T Post</t>
  </si>
  <si>
    <t>70.001.200</t>
  </si>
  <si>
    <t>70.005.200</t>
  </si>
  <si>
    <t>70.001.250</t>
  </si>
  <si>
    <t>70.005.250</t>
  </si>
  <si>
    <t>L FRAME</t>
  </si>
  <si>
    <t>T POST</t>
  </si>
  <si>
    <t>USAGE BAY/CORNER</t>
  </si>
  <si>
    <t>QTY Mtr</t>
  </si>
  <si>
    <t>Build Out/Light Blocker = Product is Build Out (35x25) used for building out face fit frames and for sliders where blades are open.</t>
  </si>
  <si>
    <t>Light Block/Packer = Product is 19x19. Used mainly for pivot hinged openings. Or as requested</t>
  </si>
  <si>
    <t>BOM's</t>
  </si>
  <si>
    <t>Enter L</t>
  </si>
  <si>
    <t>Enter total used</t>
  </si>
  <si>
    <t>Z FRAME</t>
  </si>
  <si>
    <t>B</t>
  </si>
  <si>
    <t>build out</t>
  </si>
  <si>
    <t>mtrs</t>
  </si>
  <si>
    <t>Stock not on BOMs</t>
  </si>
  <si>
    <t>Panels under 500mm</t>
  </si>
  <si>
    <t>Freight on cost</t>
  </si>
  <si>
    <t>Tilt Rod</t>
  </si>
  <si>
    <t>M/Rail
Height</t>
  </si>
  <si>
    <t>Hinge</t>
  </si>
  <si>
    <t>Signature Series</t>
  </si>
  <si>
    <t>By Ozroll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</si>
</sst>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0.00"/>
    <numFmt numFmtId="166" formatCode="d/m/yy;@"/>
    <numFmt numFmtId="167" formatCode="_-* #,##0_-;\-* #,##0_-;_-* &quot;-&quot;??_-;_-@_-"/>
  </numFmts>
  <fonts count="62" x14ac:knownFonts="1">
    <font>
      <sz val="12"/>
      <color theme="1"/>
      <name val="Calibri"/>
      <family val="2"/>
      <scheme val="minor"/>
    </font>
    <font>
      <b/>
      <u/>
      <sz val="16"/>
      <name val="Arial"/>
      <family val="2"/>
    </font>
    <font>
      <b/>
      <u/>
      <sz val="12"/>
      <name val="Arial"/>
      <family val="2"/>
    </font>
    <font>
      <b/>
      <u/>
      <sz val="28"/>
      <name val="Arial"/>
      <family val="2"/>
    </font>
    <font>
      <sz val="12"/>
      <name val="Arial"/>
      <family val="2"/>
    </font>
    <font>
      <b/>
      <sz val="10"/>
      <name val="Tahoma"/>
      <family val="2"/>
    </font>
    <font>
      <b/>
      <sz val="12"/>
      <name val="Tahoma"/>
      <family val="2"/>
    </font>
    <font>
      <b/>
      <sz val="14"/>
      <name val="Arial"/>
      <family val="2"/>
    </font>
    <font>
      <b/>
      <sz val="14"/>
      <name val="Tahoma"/>
      <family val="2"/>
    </font>
    <font>
      <b/>
      <sz val="12"/>
      <name val="Arial"/>
      <family val="2"/>
    </font>
    <font>
      <b/>
      <u/>
      <sz val="10"/>
      <name val="Arial"/>
      <family val="2"/>
    </font>
    <font>
      <sz val="9"/>
      <name val="Tahoma"/>
      <family val="2"/>
    </font>
    <font>
      <u/>
      <sz val="9"/>
      <name val="Tahoma"/>
      <family val="2"/>
    </font>
    <font>
      <sz val="12"/>
      <name val="Tahoma"/>
      <family val="2"/>
    </font>
    <font>
      <sz val="11"/>
      <name val="Arial"/>
      <family val="2"/>
    </font>
    <font>
      <sz val="8"/>
      <name val="Tahoma"/>
      <family val="2"/>
    </font>
    <font>
      <b/>
      <sz val="10"/>
      <name val="Arial"/>
      <family val="2"/>
    </font>
    <font>
      <sz val="8"/>
      <name val="Arial"/>
      <family val="2"/>
    </font>
    <font>
      <sz val="10"/>
      <name val="Arial"/>
      <family val="2"/>
    </font>
    <font>
      <sz val="10"/>
      <color indexed="55"/>
      <name val="Arial"/>
      <family val="2"/>
    </font>
    <font>
      <sz val="10"/>
      <name val="Tahoma"/>
      <family val="2"/>
    </font>
    <font>
      <b/>
      <sz val="9"/>
      <name val="Tahoma"/>
      <family val="2"/>
    </font>
    <font>
      <sz val="9"/>
      <name val="Arial"/>
      <family val="2"/>
    </font>
    <font>
      <sz val="9"/>
      <color indexed="63"/>
      <name val="Tahoma"/>
      <family val="2"/>
    </font>
    <font>
      <sz val="9"/>
      <color indexed="63"/>
      <name val="Arial"/>
      <family val="2"/>
    </font>
    <font>
      <sz val="8"/>
      <color indexed="81"/>
      <name val="Tahoma"/>
      <family val="2"/>
    </font>
    <font>
      <b/>
      <sz val="10"/>
      <color indexed="81"/>
      <name val="Tahoma"/>
      <family val="2"/>
    </font>
    <font>
      <sz val="10"/>
      <color indexed="81"/>
      <name val="Tahoma"/>
      <family val="2"/>
    </font>
    <font>
      <b/>
      <sz val="8"/>
      <color indexed="81"/>
      <name val="Tahoma"/>
      <family val="2"/>
    </font>
    <font>
      <b/>
      <sz val="9"/>
      <color indexed="81"/>
      <name val="Tahoma"/>
      <family val="2"/>
    </font>
    <font>
      <sz val="9"/>
      <color indexed="81"/>
      <name val="Tahoma"/>
      <family val="2"/>
    </font>
    <font>
      <b/>
      <sz val="16"/>
      <name val="Arial"/>
      <family val="2"/>
    </font>
    <font>
      <sz val="18"/>
      <name val="Arial"/>
      <family val="2"/>
    </font>
    <font>
      <sz val="14"/>
      <name val="Arial"/>
      <family val="2"/>
    </font>
    <font>
      <sz val="24"/>
      <color indexed="8"/>
      <name val="Arial Black"/>
      <family val="2"/>
    </font>
    <font>
      <b/>
      <sz val="8"/>
      <name val="Tahoma"/>
      <family val="2"/>
    </font>
    <font>
      <b/>
      <sz val="12"/>
      <color indexed="8"/>
      <name val="Calibri"/>
      <family val="2"/>
    </font>
    <font>
      <b/>
      <sz val="36"/>
      <color indexed="8"/>
      <name val="Calibri"/>
      <family val="2"/>
    </font>
    <font>
      <b/>
      <sz val="11"/>
      <name val="Tahoma"/>
      <family val="2"/>
    </font>
    <font>
      <sz val="10"/>
      <color indexed="8"/>
      <name val="Calibri"/>
      <family val="2"/>
    </font>
    <font>
      <sz val="12"/>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b/>
      <u/>
      <sz val="26"/>
      <color theme="1"/>
      <name val="Calibri"/>
      <family val="2"/>
      <scheme val="minor"/>
    </font>
    <font>
      <b/>
      <sz val="14"/>
      <color theme="1"/>
      <name val="Calibri"/>
      <family val="2"/>
      <scheme val="minor"/>
    </font>
    <font>
      <sz val="12"/>
      <color theme="0"/>
      <name val="Calibri"/>
      <family val="2"/>
      <scheme val="minor"/>
    </font>
    <font>
      <sz val="18"/>
      <color theme="1"/>
      <name val="Calibri"/>
      <family val="2"/>
      <scheme val="minor"/>
    </font>
    <font>
      <sz val="16"/>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2"/>
      <color indexed="8"/>
      <name val="Calibri"/>
      <family val="2"/>
      <scheme val="minor"/>
    </font>
    <font>
      <b/>
      <sz val="12"/>
      <color theme="1"/>
      <name val="Calibri"/>
      <family val="2"/>
      <scheme val="minor"/>
    </font>
    <font>
      <b/>
      <sz val="14"/>
      <color theme="0"/>
      <name val="Calibri"/>
      <family val="2"/>
      <scheme val="minor"/>
    </font>
    <font>
      <b/>
      <sz val="12"/>
      <color theme="0"/>
      <name val="Calibri"/>
      <family val="2"/>
      <scheme val="minor"/>
    </font>
    <font>
      <b/>
      <sz val="10"/>
      <name val="Calibri"/>
      <family val="2"/>
      <scheme val="minor"/>
    </font>
    <font>
      <sz val="10"/>
      <color theme="1"/>
      <name val="Calibri"/>
      <family val="2"/>
      <scheme val="minor"/>
    </font>
    <font>
      <b/>
      <sz val="10"/>
      <color theme="1"/>
      <name val="Arial"/>
      <family val="2"/>
    </font>
    <font>
      <b/>
      <sz val="14"/>
      <color theme="1"/>
      <name val="Arial"/>
      <family val="2"/>
    </font>
    <font>
      <sz val="14"/>
      <color theme="0"/>
      <name val="Arial"/>
      <family val="2"/>
    </font>
    <font>
      <sz val="48"/>
      <color theme="1"/>
      <name val="Calibri"/>
      <family val="2"/>
      <scheme val="minor"/>
    </font>
  </fonts>
  <fills count="12">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ck">
        <color indexed="64"/>
      </bottom>
      <diagonal/>
    </border>
    <border>
      <left style="medium">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43" fontId="40" fillId="0" borderId="0" applyFont="0" applyFill="0" applyBorder="0" applyAlignment="0" applyProtection="0"/>
    <xf numFmtId="44" fontId="40" fillId="0" borderId="0" applyFont="0" applyFill="0" applyBorder="0" applyAlignment="0" applyProtection="0"/>
    <xf numFmtId="0" fontId="40" fillId="0" borderId="0"/>
    <xf numFmtId="0" fontId="4" fillId="0" borderId="0"/>
    <xf numFmtId="9" fontId="40" fillId="0" borderId="0" applyFont="0" applyFill="0" applyBorder="0" applyAlignment="0" applyProtection="0"/>
  </cellStyleXfs>
  <cellXfs count="463">
    <xf numFmtId="0" fontId="0" fillId="0" borderId="0" xfId="0"/>
    <xf numFmtId="0" fontId="0" fillId="2" borderId="1" xfId="0" applyFill="1" applyBorder="1" applyAlignment="1" applyProtection="1">
      <alignment vertical="center"/>
      <protection hidden="1"/>
    </xf>
    <xf numFmtId="0" fontId="0" fillId="2" borderId="2" xfId="0" applyFill="1" applyBorder="1" applyAlignment="1" applyProtection="1">
      <alignment vertical="center"/>
      <protection hidden="1"/>
    </xf>
    <xf numFmtId="0" fontId="2" fillId="0" borderId="1" xfId="0" applyFont="1" applyFill="1" applyBorder="1" applyAlignment="1" applyProtection="1">
      <protection hidden="1"/>
    </xf>
    <xf numFmtId="0" fontId="2" fillId="0" borderId="2" xfId="0" applyFont="1" applyFill="1" applyBorder="1" applyAlignment="1" applyProtection="1">
      <alignment horizontal="center"/>
      <protection hidden="1"/>
    </xf>
    <xf numFmtId="165" fontId="2" fillId="0" borderId="2" xfId="0" applyNumberFormat="1" applyFont="1" applyFill="1" applyBorder="1" applyAlignment="1" applyProtection="1">
      <alignment horizontal="right"/>
      <protection hidden="1"/>
    </xf>
    <xf numFmtId="165" fontId="2" fillId="0" borderId="2" xfId="0" applyNumberFormat="1" applyFont="1" applyBorder="1" applyAlignment="1" applyProtection="1">
      <protection hidden="1"/>
    </xf>
    <xf numFmtId="0" fontId="0" fillId="2" borderId="2" xfId="0" applyFill="1" applyBorder="1" applyAlignment="1" applyProtection="1">
      <alignment horizontal="left" vertical="center"/>
      <protection hidden="1"/>
    </xf>
    <xf numFmtId="0" fontId="0" fillId="2" borderId="3"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5" xfId="0" applyFill="1" applyBorder="1" applyAlignment="1" applyProtection="1">
      <alignment vertical="center"/>
      <protection hidden="1"/>
    </xf>
    <xf numFmtId="0" fontId="0" fillId="0" borderId="0" xfId="0" applyBorder="1" applyAlignment="1" applyProtection="1">
      <protection hidden="1"/>
    </xf>
    <xf numFmtId="0" fontId="0" fillId="2" borderId="6" xfId="0" applyFill="1" applyBorder="1" applyAlignment="1" applyProtection="1">
      <alignment vertical="center"/>
      <protection hidden="1"/>
    </xf>
    <xf numFmtId="0" fontId="0" fillId="2" borderId="7" xfId="0" applyFill="1" applyBorder="1" applyAlignment="1" applyProtection="1">
      <alignment vertical="center"/>
      <protection hidden="1"/>
    </xf>
    <xf numFmtId="0" fontId="0" fillId="2" borderId="8" xfId="0" applyFill="1" applyBorder="1" applyAlignment="1" applyProtection="1">
      <alignment vertical="center"/>
      <protection hidden="1"/>
    </xf>
    <xf numFmtId="0" fontId="2" fillId="0" borderId="6" xfId="0" applyFont="1" applyFill="1" applyBorder="1" applyAlignment="1" applyProtection="1">
      <protection hidden="1"/>
    </xf>
    <xf numFmtId="0" fontId="2" fillId="0" borderId="7" xfId="0" applyFont="1" applyFill="1" applyBorder="1" applyAlignment="1" applyProtection="1">
      <alignment horizontal="center"/>
      <protection hidden="1"/>
    </xf>
    <xf numFmtId="0" fontId="2" fillId="0" borderId="7" xfId="0" applyFont="1" applyFill="1" applyBorder="1" applyAlignment="1" applyProtection="1">
      <protection hidden="1"/>
    </xf>
    <xf numFmtId="165" fontId="2" fillId="0" borderId="7" xfId="0" applyNumberFormat="1" applyFont="1" applyFill="1" applyBorder="1" applyAlignment="1" applyProtection="1">
      <protection hidden="1"/>
    </xf>
    <xf numFmtId="165" fontId="2" fillId="0" borderId="8" xfId="0" applyNumberFormat="1" applyFont="1" applyBorder="1" applyAlignment="1" applyProtection="1">
      <protection hidden="1"/>
    </xf>
    <xf numFmtId="0" fontId="0" fillId="0" borderId="7" xfId="0" applyBorder="1" applyAlignment="1" applyProtection="1">
      <alignment vertical="center" wrapText="1"/>
      <protection hidden="1"/>
    </xf>
    <xf numFmtId="0" fontId="5" fillId="0" borderId="1" xfId="4"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7" fillId="0" borderId="9"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8" fontId="0" fillId="0" borderId="0" xfId="0" applyNumberFormat="1" applyBorder="1" applyAlignment="1" applyProtection="1">
      <alignment horizontal="left"/>
      <protection hidden="1"/>
    </xf>
    <xf numFmtId="9" fontId="0" fillId="0" borderId="0" xfId="0" applyNumberFormat="1" applyBorder="1" applyAlignment="1" applyProtection="1">
      <alignment horizontal="left"/>
      <protection hidden="1"/>
    </xf>
    <xf numFmtId="0" fontId="7" fillId="0" borderId="11" xfId="0" applyFont="1" applyBorder="1" applyAlignment="1" applyProtection="1">
      <alignment vertical="center"/>
      <protection hidden="1"/>
    </xf>
    <xf numFmtId="0" fontId="11" fillId="0" borderId="12" xfId="4" applyFont="1" applyFill="1" applyBorder="1" applyAlignment="1" applyProtection="1">
      <alignment horizontal="center" vertical="center" wrapText="1"/>
      <protection hidden="1"/>
    </xf>
    <xf numFmtId="0" fontId="11" fillId="0" borderId="13" xfId="4" applyFont="1" applyFill="1" applyBorder="1" applyAlignment="1" applyProtection="1">
      <alignment horizontal="center" vertical="center" wrapText="1"/>
      <protection hidden="1"/>
    </xf>
    <xf numFmtId="0" fontId="11" fillId="0" borderId="14" xfId="4" applyFont="1" applyFill="1" applyBorder="1" applyAlignment="1" applyProtection="1">
      <alignment horizontal="center" vertical="center" wrapText="1"/>
      <protection hidden="1"/>
    </xf>
    <xf numFmtId="0" fontId="11" fillId="0" borderId="15" xfId="4" applyFont="1" applyFill="1" applyBorder="1" applyAlignment="1" applyProtection="1">
      <alignment horizontal="center" vertical="center" wrapText="1"/>
      <protection hidden="1"/>
    </xf>
    <xf numFmtId="0" fontId="11" fillId="0" borderId="13" xfId="4" applyFont="1" applyFill="1" applyBorder="1" applyAlignment="1" applyProtection="1">
      <alignment horizontal="left" vertical="center" wrapText="1"/>
      <protection hidden="1"/>
    </xf>
    <xf numFmtId="0" fontId="12" fillId="0" borderId="13" xfId="4" applyFont="1" applyFill="1" applyBorder="1" applyAlignment="1" applyProtection="1">
      <alignment horizontal="center" vertical="center" wrapText="1"/>
      <protection hidden="1"/>
    </xf>
    <xf numFmtId="0" fontId="11" fillId="0" borderId="16" xfId="4" applyFont="1" applyFill="1" applyBorder="1" applyAlignment="1" applyProtection="1">
      <alignment horizontal="center" vertical="center" wrapText="1"/>
      <protection hidden="1"/>
    </xf>
    <xf numFmtId="0" fontId="13" fillId="0" borderId="17" xfId="4" applyFont="1" applyFill="1" applyBorder="1" applyAlignment="1" applyProtection="1">
      <alignment horizontal="center" vertical="center"/>
      <protection hidden="1"/>
    </xf>
    <xf numFmtId="0" fontId="4" fillId="0" borderId="18" xfId="4" applyFont="1" applyFill="1" applyBorder="1" applyAlignment="1" applyProtection="1">
      <alignment horizontal="center" vertical="center"/>
      <protection locked="0" hidden="1"/>
    </xf>
    <xf numFmtId="0" fontId="4" fillId="0" borderId="18" xfId="4" applyFont="1" applyFill="1" applyBorder="1" applyAlignment="1" applyProtection="1">
      <alignment horizontal="center" vertical="center" wrapText="1"/>
      <protection locked="0" hidden="1"/>
    </xf>
    <xf numFmtId="0" fontId="4" fillId="0" borderId="19" xfId="4" applyFont="1" applyFill="1" applyBorder="1" applyAlignment="1" applyProtection="1">
      <alignment horizontal="center" vertical="center"/>
      <protection locked="0" hidden="1"/>
    </xf>
    <xf numFmtId="0" fontId="14" fillId="0" borderId="18" xfId="4" applyFont="1" applyFill="1" applyBorder="1" applyAlignment="1" applyProtection="1">
      <alignment horizontal="center" vertical="center"/>
      <protection locked="0" hidden="1"/>
    </xf>
    <xf numFmtId="0" fontId="4" fillId="0" borderId="19" xfId="4" applyFont="1" applyFill="1" applyBorder="1" applyAlignment="1" applyProtection="1">
      <alignment horizontal="center" vertical="center" wrapText="1" shrinkToFit="1"/>
      <protection locked="0" hidden="1"/>
    </xf>
    <xf numFmtId="0" fontId="14" fillId="0" borderId="18" xfId="4" applyNumberFormat="1" applyFont="1" applyFill="1" applyBorder="1" applyAlignment="1" applyProtection="1">
      <alignment horizontal="center" vertical="center" wrapText="1" shrinkToFit="1"/>
      <protection locked="0" hidden="1"/>
    </xf>
    <xf numFmtId="0" fontId="4" fillId="0" borderId="18" xfId="4" applyNumberFormat="1" applyFont="1" applyFill="1" applyBorder="1" applyAlignment="1" applyProtection="1">
      <alignment horizontal="center" vertical="center" wrapText="1" shrinkToFit="1"/>
      <protection locked="0" hidden="1"/>
    </xf>
    <xf numFmtId="0" fontId="14" fillId="0" borderId="19" xfId="4" applyNumberFormat="1" applyFont="1" applyFill="1" applyBorder="1" applyAlignment="1" applyProtection="1">
      <alignment horizontal="center" vertical="center" wrapText="1" shrinkToFit="1"/>
      <protection locked="0" hidden="1"/>
    </xf>
    <xf numFmtId="0" fontId="4" fillId="0" borderId="19" xfId="4" applyFont="1" applyFill="1" applyBorder="1" applyAlignment="1" applyProtection="1">
      <alignment horizontal="center" vertical="center" wrapText="1"/>
      <protection locked="0" hidden="1"/>
    </xf>
    <xf numFmtId="0" fontId="4" fillId="0" borderId="18" xfId="4" applyFont="1" applyFill="1" applyBorder="1" applyAlignment="1" applyProtection="1">
      <alignment horizontal="center" vertical="center" shrinkToFit="1"/>
      <protection locked="0" hidden="1"/>
    </xf>
    <xf numFmtId="0" fontId="4" fillId="0" borderId="20" xfId="4" applyFont="1" applyFill="1" applyBorder="1" applyAlignment="1" applyProtection="1">
      <alignment horizontal="center" vertical="center"/>
      <protection locked="0" hidden="1"/>
    </xf>
    <xf numFmtId="0" fontId="13" fillId="0" borderId="21" xfId="4" applyFont="1" applyFill="1" applyBorder="1" applyAlignment="1" applyProtection="1">
      <alignment horizontal="center" vertical="center"/>
      <protection hidden="1"/>
    </xf>
    <xf numFmtId="0" fontId="13" fillId="0" borderId="22" xfId="4" applyFont="1" applyFill="1" applyBorder="1" applyAlignment="1" applyProtection="1">
      <alignment horizontal="center" vertical="center"/>
      <protection hidden="1"/>
    </xf>
    <xf numFmtId="0" fontId="13" fillId="0" borderId="23" xfId="4" applyFont="1" applyFill="1" applyBorder="1" applyAlignment="1" applyProtection="1">
      <alignment horizontal="center" vertical="center"/>
      <protection hidden="1"/>
    </xf>
    <xf numFmtId="0" fontId="15" fillId="0" borderId="24" xfId="4" applyFont="1" applyBorder="1" applyAlignment="1" applyProtection="1">
      <alignment vertical="center"/>
      <protection hidden="1"/>
    </xf>
    <xf numFmtId="0" fontId="6" fillId="0" borderId="25" xfId="4" applyFont="1" applyBorder="1" applyAlignment="1" applyProtection="1">
      <alignment horizontal="center" vertical="center"/>
      <protection hidden="1"/>
    </xf>
    <xf numFmtId="8" fontId="0" fillId="0" borderId="2" xfId="0" applyNumberFormat="1" applyBorder="1" applyAlignment="1" applyProtection="1">
      <alignment horizontal="left"/>
      <protection hidden="1"/>
    </xf>
    <xf numFmtId="0" fontId="0" fillId="0" borderId="2" xfId="0" applyBorder="1" applyAlignment="1" applyProtection="1">
      <alignment horizontal="left"/>
      <protection hidden="1"/>
    </xf>
    <xf numFmtId="9" fontId="0" fillId="0" borderId="2" xfId="0" applyNumberFormat="1" applyBorder="1" applyAlignment="1" applyProtection="1">
      <alignment horizontal="left"/>
      <protection hidden="1"/>
    </xf>
    <xf numFmtId="0" fontId="0" fillId="0" borderId="2" xfId="0" applyBorder="1" applyAlignment="1" applyProtection="1">
      <protection hidden="1"/>
    </xf>
    <xf numFmtId="0" fontId="0" fillId="0" borderId="0" xfId="0" applyBorder="1" applyAlignment="1" applyProtection="1">
      <alignment horizontal="left"/>
      <protection hidden="1"/>
    </xf>
    <xf numFmtId="8" fontId="0" fillId="0" borderId="7" xfId="0" applyNumberFormat="1" applyBorder="1" applyAlignment="1" applyProtection="1">
      <alignment horizontal="left"/>
      <protection hidden="1"/>
    </xf>
    <xf numFmtId="0" fontId="0" fillId="0" borderId="7" xfId="0" applyBorder="1" applyAlignment="1" applyProtection="1">
      <alignment horizontal="left"/>
      <protection hidden="1"/>
    </xf>
    <xf numFmtId="9" fontId="0" fillId="0" borderId="7" xfId="0" applyNumberFormat="1" applyBorder="1" applyAlignment="1" applyProtection="1">
      <alignment horizontal="left"/>
      <protection hidden="1"/>
    </xf>
    <xf numFmtId="0" fontId="0" fillId="0" borderId="7" xfId="0" applyBorder="1" applyAlignment="1" applyProtection="1">
      <protection hidden="1"/>
    </xf>
    <xf numFmtId="0" fontId="0" fillId="0" borderId="0" xfId="0" applyAlignment="1" applyProtection="1">
      <protection hidden="1"/>
    </xf>
    <xf numFmtId="0" fontId="0" fillId="0" borderId="0" xfId="0" applyAlignment="1" applyProtection="1">
      <alignment horizontal="center"/>
      <protection hidden="1"/>
    </xf>
    <xf numFmtId="165" fontId="0" fillId="0" borderId="0" xfId="0" applyNumberFormat="1" applyAlignment="1" applyProtection="1">
      <protection hidden="1"/>
    </xf>
    <xf numFmtId="9" fontId="18" fillId="0" borderId="0" xfId="0" applyNumberFormat="1" applyFont="1" applyFill="1" applyAlignment="1" applyProtection="1">
      <alignment horizontal="left"/>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Border="1" applyAlignment="1" applyProtection="1">
      <alignment wrapText="1"/>
      <protection hidden="1"/>
    </xf>
    <xf numFmtId="0" fontId="0" fillId="0" borderId="0" xfId="0" applyBorder="1" applyAlignment="1" applyProtection="1">
      <alignment horizontal="left" wrapText="1"/>
      <protection hidden="1"/>
    </xf>
    <xf numFmtId="0" fontId="0" fillId="0" borderId="0" xfId="0" applyAlignment="1" applyProtection="1">
      <alignment horizontal="left"/>
      <protection hidden="1"/>
    </xf>
    <xf numFmtId="0" fontId="0" fillId="0" borderId="0" xfId="0" applyProtection="1">
      <protection hidden="1"/>
    </xf>
    <xf numFmtId="2" fontId="0" fillId="0" borderId="0" xfId="0" applyNumberFormat="1" applyAlignment="1" applyProtection="1">
      <alignment horizontal="left"/>
      <protection hidden="1"/>
    </xf>
    <xf numFmtId="2" fontId="0" fillId="0" borderId="0" xfId="0" applyNumberFormat="1" applyBorder="1" applyAlignment="1" applyProtection="1">
      <alignment horizontal="left"/>
      <protection hidden="1"/>
    </xf>
    <xf numFmtId="0" fontId="19" fillId="0" borderId="0" xfId="0" applyFont="1" applyAlignment="1" applyProtection="1">
      <protection hidden="1"/>
    </xf>
    <xf numFmtId="0" fontId="5"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18"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horizontal="center"/>
      <protection hidden="1"/>
    </xf>
    <xf numFmtId="0" fontId="11"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protection hidden="1"/>
    </xf>
    <xf numFmtId="0" fontId="11"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22" fillId="0" borderId="0" xfId="0" applyFont="1" applyAlignment="1" applyProtection="1">
      <alignment horizontal="left"/>
      <protection hidden="1"/>
    </xf>
    <xf numFmtId="0" fontId="24" fillId="0" borderId="0" xfId="0" applyFont="1" applyAlignment="1" applyProtection="1">
      <protection hidden="1"/>
    </xf>
    <xf numFmtId="0" fontId="18" fillId="0" borderId="0" xfId="0" applyFont="1" applyAlignment="1" applyProtection="1">
      <protection hidden="1"/>
    </xf>
    <xf numFmtId="0" fontId="16" fillId="0" borderId="4"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4" xfId="0"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5" xfId="0" applyFont="1" applyFill="1" applyBorder="1" applyAlignment="1" applyProtection="1">
      <alignment vertical="center"/>
      <protection hidden="1"/>
    </xf>
    <xf numFmtId="0" fontId="0" fillId="2" borderId="6" xfId="0" applyFill="1" applyBorder="1" applyAlignment="1" applyProtection="1">
      <alignment horizontal="left" vertical="center"/>
      <protection hidden="1"/>
    </xf>
    <xf numFmtId="0" fontId="0" fillId="2" borderId="7" xfId="0" applyFill="1" applyBorder="1" applyAlignment="1" applyProtection="1">
      <alignment horizontal="left" vertical="center"/>
      <protection hidden="1"/>
    </xf>
    <xf numFmtId="0" fontId="11" fillId="0" borderId="26" xfId="4" applyFont="1" applyFill="1" applyBorder="1" applyAlignment="1" applyProtection="1">
      <alignment horizontal="center" vertical="center" wrapText="1"/>
      <protection hidden="1"/>
    </xf>
    <xf numFmtId="0" fontId="11" fillId="0" borderId="27" xfId="4" applyFont="1" applyFill="1" applyBorder="1" applyAlignment="1" applyProtection="1">
      <alignment horizontal="center" vertical="center" wrapText="1"/>
      <protection hidden="1"/>
    </xf>
    <xf numFmtId="0" fontId="20" fillId="0" borderId="28" xfId="4" applyFont="1" applyFill="1" applyBorder="1" applyAlignment="1" applyProtection="1">
      <alignment horizontal="center" vertical="center" wrapText="1"/>
      <protection hidden="1"/>
    </xf>
    <xf numFmtId="0" fontId="20" fillId="0" borderId="29" xfId="4" applyFont="1" applyFill="1" applyBorder="1" applyAlignment="1" applyProtection="1">
      <alignment horizontal="center" vertical="center" wrapText="1"/>
      <protection hidden="1"/>
    </xf>
    <xf numFmtId="0" fontId="20" fillId="0" borderId="30" xfId="4" applyFont="1" applyFill="1" applyBorder="1" applyAlignment="1" applyProtection="1">
      <alignment horizontal="center" vertical="center" wrapText="1"/>
      <protection hidden="1"/>
    </xf>
    <xf numFmtId="0" fontId="4" fillId="0" borderId="17" xfId="4" applyFont="1" applyFill="1" applyBorder="1" applyAlignment="1" applyProtection="1">
      <alignment horizontal="center" vertical="center"/>
      <protection hidden="1"/>
    </xf>
    <xf numFmtId="0" fontId="9" fillId="0" borderId="31" xfId="0" applyFont="1" applyFill="1" applyBorder="1" applyAlignment="1" applyProtection="1">
      <alignment horizontal="center"/>
      <protection hidden="1"/>
    </xf>
    <xf numFmtId="0" fontId="43" fillId="0" borderId="32" xfId="0" applyFont="1" applyFill="1" applyBorder="1" applyAlignment="1" applyProtection="1">
      <alignment horizontal="center"/>
      <protection hidden="1"/>
    </xf>
    <xf numFmtId="0" fontId="4" fillId="0" borderId="21" xfId="4" applyFont="1" applyFill="1" applyBorder="1" applyAlignment="1" applyProtection="1">
      <alignment horizontal="center" vertical="center"/>
      <protection hidden="1"/>
    </xf>
    <xf numFmtId="0" fontId="4" fillId="0" borderId="22" xfId="4" applyFont="1" applyFill="1" applyBorder="1" applyAlignment="1" applyProtection="1">
      <alignment horizontal="center" vertical="center"/>
      <protection hidden="1"/>
    </xf>
    <xf numFmtId="0" fontId="4" fillId="0" borderId="33" xfId="4" applyFont="1" applyFill="1" applyBorder="1" applyAlignment="1" applyProtection="1">
      <alignment horizontal="center" vertical="center" shrinkToFit="1"/>
      <protection locked="0" hidden="1"/>
    </xf>
    <xf numFmtId="0" fontId="9" fillId="0" borderId="7" xfId="0" applyFont="1" applyBorder="1" applyAlignment="1" applyProtection="1">
      <alignment horizontal="center"/>
      <protection hidden="1"/>
    </xf>
    <xf numFmtId="0" fontId="9" fillId="0" borderId="34" xfId="0" applyFont="1" applyBorder="1" applyAlignment="1" applyProtection="1">
      <alignment horizontal="center"/>
      <protection hidden="1"/>
    </xf>
    <xf numFmtId="0" fontId="0" fillId="0" borderId="25" xfId="0" applyBorder="1" applyAlignment="1" applyProtection="1">
      <protection hidden="1"/>
    </xf>
    <xf numFmtId="0" fontId="0" fillId="2" borderId="35" xfId="0" applyFill="1" applyBorder="1" applyAlignment="1" applyProtection="1">
      <alignment vertical="center"/>
      <protection hidden="1"/>
    </xf>
    <xf numFmtId="0" fontId="0" fillId="2" borderId="34" xfId="0" applyFill="1" applyBorder="1" applyAlignment="1" applyProtection="1">
      <alignment vertical="center"/>
      <protection hidden="1"/>
    </xf>
    <xf numFmtId="8" fontId="0" fillId="0" borderId="0" xfId="0" applyNumberFormat="1" applyAlignment="1" applyProtection="1">
      <alignment horizontal="left"/>
      <protection hidden="1"/>
    </xf>
    <xf numFmtId="6" fontId="0" fillId="0" borderId="0" xfId="0" applyNumberFormat="1" applyBorder="1" applyAlignment="1" applyProtection="1">
      <alignment horizontal="left"/>
      <protection hidden="1"/>
    </xf>
    <xf numFmtId="8" fontId="0" fillId="0" borderId="0" xfId="0" applyNumberFormat="1" applyBorder="1" applyAlignment="1" applyProtection="1">
      <protection hidden="1"/>
    </xf>
    <xf numFmtId="6" fontId="0" fillId="0" borderId="0" xfId="0" applyNumberFormat="1" applyAlignment="1" applyProtection="1">
      <alignment horizontal="left"/>
      <protection hidden="1"/>
    </xf>
    <xf numFmtId="10" fontId="0" fillId="0" borderId="0" xfId="0" applyNumberFormat="1" applyProtection="1">
      <protection hidden="1"/>
    </xf>
    <xf numFmtId="10" fontId="0" fillId="0" borderId="0" xfId="0" applyNumberFormat="1" applyAlignment="1" applyProtection="1">
      <protection hidden="1"/>
    </xf>
    <xf numFmtId="0" fontId="4" fillId="0" borderId="19" xfId="4" applyFont="1" applyFill="1" applyBorder="1" applyAlignment="1" applyProtection="1">
      <alignment horizontal="center" vertical="center" shrinkToFit="1"/>
      <protection locked="0" hidden="1"/>
    </xf>
    <xf numFmtId="0" fontId="4" fillId="0" borderId="36" xfId="4" applyFont="1" applyFill="1" applyBorder="1" applyAlignment="1" applyProtection="1">
      <alignment horizontal="center" vertical="center" shrinkToFit="1"/>
      <protection locked="0" hidden="1"/>
    </xf>
    <xf numFmtId="0" fontId="13" fillId="0" borderId="37" xfId="4" applyFont="1" applyBorder="1" applyAlignment="1" applyProtection="1">
      <alignment horizontal="center" vertical="center" wrapText="1"/>
      <protection hidden="1"/>
    </xf>
    <xf numFmtId="0" fontId="15" fillId="0" borderId="38" xfId="4" applyFont="1" applyBorder="1" applyAlignment="1" applyProtection="1">
      <alignment horizontal="center" vertical="center" wrapText="1"/>
      <protection hidden="1"/>
    </xf>
    <xf numFmtId="49" fontId="4" fillId="0" borderId="25" xfId="0" applyNumberFormat="1" applyFont="1" applyBorder="1" applyAlignment="1" applyProtection="1">
      <alignment horizontal="left" vertical="top" wrapText="1"/>
      <protection hidden="1"/>
    </xf>
    <xf numFmtId="49" fontId="4" fillId="0" borderId="35" xfId="0" applyNumberFormat="1" applyFont="1" applyBorder="1" applyAlignment="1" applyProtection="1">
      <alignment horizontal="left" vertical="top" wrapText="1"/>
      <protection hidden="1"/>
    </xf>
    <xf numFmtId="49" fontId="4" fillId="0" borderId="34" xfId="0" applyNumberFormat="1" applyFont="1" applyBorder="1" applyAlignment="1" applyProtection="1">
      <alignment horizontal="left" vertical="top" wrapText="1"/>
      <protection hidden="1"/>
    </xf>
    <xf numFmtId="0" fontId="0" fillId="0" borderId="8" xfId="0" applyBorder="1"/>
    <xf numFmtId="0" fontId="44" fillId="0" borderId="0" xfId="0" applyFont="1" applyAlignment="1">
      <alignment horizontal="center" vertical="center"/>
    </xf>
    <xf numFmtId="0" fontId="41" fillId="0" borderId="0" xfId="0" applyFont="1" applyAlignment="1">
      <alignment vertical="center"/>
    </xf>
    <xf numFmtId="0" fontId="35" fillId="0" borderId="0" xfId="0" applyFont="1" applyAlignment="1" applyProtection="1">
      <alignment vertical="center"/>
      <protection hidden="1"/>
    </xf>
    <xf numFmtId="0" fontId="41" fillId="0" borderId="4" xfId="0" applyFont="1" applyBorder="1" applyAlignment="1">
      <alignment vertical="center"/>
    </xf>
    <xf numFmtId="0" fontId="41" fillId="0" borderId="0" xfId="0" applyFont="1" applyBorder="1" applyAlignment="1">
      <alignment vertical="center"/>
    </xf>
    <xf numFmtId="0" fontId="0" fillId="0" borderId="5" xfId="0" applyBorder="1"/>
    <xf numFmtId="0" fontId="41" fillId="0" borderId="6" xfId="0" applyFont="1" applyBorder="1" applyAlignment="1">
      <alignment vertical="center"/>
    </xf>
    <xf numFmtId="0" fontId="41" fillId="0" borderId="7" xfId="0" applyFont="1" applyBorder="1" applyAlignment="1">
      <alignment vertical="center"/>
    </xf>
    <xf numFmtId="0" fontId="41" fillId="3" borderId="4" xfId="0" applyFont="1" applyFill="1" applyBorder="1" applyAlignment="1">
      <alignment vertical="center"/>
    </xf>
    <xf numFmtId="0" fontId="41" fillId="3" borderId="0" xfId="0" applyFont="1" applyFill="1" applyBorder="1" applyAlignment="1">
      <alignment vertical="center"/>
    </xf>
    <xf numFmtId="0" fontId="0" fillId="3" borderId="5" xfId="0" applyFill="1" applyBorder="1"/>
    <xf numFmtId="0" fontId="41" fillId="0" borderId="39" xfId="0" applyFont="1" applyBorder="1" applyAlignment="1">
      <alignment vertical="center"/>
    </xf>
    <xf numFmtId="0" fontId="41" fillId="0" borderId="40" xfId="0" applyFont="1" applyBorder="1" applyAlignment="1">
      <alignment vertical="center"/>
    </xf>
    <xf numFmtId="0" fontId="41" fillId="0" borderId="41" xfId="0" applyFont="1" applyBorder="1" applyAlignment="1">
      <alignment vertical="center"/>
    </xf>
    <xf numFmtId="0" fontId="41" fillId="0" borderId="42" xfId="0" applyFont="1" applyBorder="1" applyAlignment="1">
      <alignment vertical="center"/>
    </xf>
    <xf numFmtId="0" fontId="45" fillId="0" borderId="39" xfId="0" applyFont="1" applyBorder="1" applyAlignment="1">
      <alignment horizontal="center" vertical="center"/>
    </xf>
    <xf numFmtId="167" fontId="45" fillId="0" borderId="39" xfId="0" applyNumberFormat="1" applyFont="1" applyBorder="1" applyAlignment="1">
      <alignment horizontal="center" vertical="center"/>
    </xf>
    <xf numFmtId="0" fontId="41" fillId="0" borderId="39" xfId="0" applyFont="1" applyBorder="1" applyAlignment="1">
      <alignment horizontal="center" vertical="center"/>
    </xf>
    <xf numFmtId="0" fontId="0" fillId="0" borderId="43" xfId="0" applyBorder="1" applyAlignment="1">
      <alignment horizontal="center"/>
    </xf>
    <xf numFmtId="167" fontId="46" fillId="4" borderId="0" xfId="0" applyNumberFormat="1" applyFont="1" applyFill="1" applyBorder="1" applyAlignment="1" applyProtection="1">
      <alignment vertical="center"/>
      <protection hidden="1"/>
    </xf>
    <xf numFmtId="167" fontId="46" fillId="4" borderId="0" xfId="0" applyNumberFormat="1" applyFont="1" applyFill="1" applyBorder="1" applyAlignment="1" applyProtection="1">
      <alignment horizontal="center"/>
      <protection hidden="1"/>
    </xf>
    <xf numFmtId="167" fontId="46" fillId="4" borderId="0" xfId="0" applyNumberFormat="1" applyFont="1" applyFill="1" applyBorder="1" applyAlignment="1" applyProtection="1">
      <protection hidden="1"/>
    </xf>
    <xf numFmtId="0" fontId="0" fillId="4" borderId="0" xfId="0" applyFill="1" applyBorder="1" applyAlignment="1" applyProtection="1">
      <protection hidden="1"/>
    </xf>
    <xf numFmtId="43" fontId="46" fillId="4" borderId="0" xfId="1" applyFont="1" applyFill="1" applyBorder="1" applyAlignment="1" applyProtection="1">
      <alignment horizontal="left"/>
      <protection hidden="1"/>
    </xf>
    <xf numFmtId="0" fontId="0" fillId="4" borderId="0" xfId="0" applyFill="1" applyAlignment="1" applyProtection="1">
      <protection hidden="1"/>
    </xf>
    <xf numFmtId="8" fontId="0" fillId="4" borderId="0" xfId="0" applyNumberFormat="1" applyFill="1" applyBorder="1" applyAlignment="1" applyProtection="1">
      <alignment horizontal="left"/>
      <protection hidden="1"/>
    </xf>
    <xf numFmtId="0" fontId="0" fillId="4" borderId="0" xfId="0" applyFill="1" applyBorder="1" applyAlignment="1" applyProtection="1">
      <alignment horizontal="left"/>
      <protection hidden="1"/>
    </xf>
    <xf numFmtId="9" fontId="0" fillId="4" borderId="0" xfId="0" applyNumberFormat="1" applyFill="1" applyBorder="1" applyAlignment="1" applyProtection="1">
      <alignment horizontal="left"/>
      <protection hidden="1"/>
    </xf>
    <xf numFmtId="0" fontId="0" fillId="4" borderId="0" xfId="0" applyFill="1" applyBorder="1" applyAlignment="1" applyProtection="1">
      <alignment wrapText="1"/>
      <protection hidden="1"/>
    </xf>
    <xf numFmtId="0" fontId="0" fillId="4" borderId="0" xfId="0" applyFill="1" applyAlignment="1" applyProtection="1">
      <alignment horizontal="left"/>
      <protection hidden="1"/>
    </xf>
    <xf numFmtId="0" fontId="0" fillId="4" borderId="0" xfId="0" applyFill="1" applyProtection="1">
      <protection hidden="1"/>
    </xf>
    <xf numFmtId="43" fontId="40" fillId="0" borderId="0" xfId="1" applyFont="1" applyAlignment="1" applyProtection="1">
      <alignment horizontal="left"/>
      <protection hidden="1"/>
    </xf>
    <xf numFmtId="43" fontId="46" fillId="4" borderId="0" xfId="1" applyFont="1" applyFill="1" applyAlignment="1" applyProtection="1">
      <alignment horizontal="left"/>
      <protection hidden="1"/>
    </xf>
    <xf numFmtId="0" fontId="0" fillId="5" borderId="0" xfId="0" applyFill="1"/>
    <xf numFmtId="0" fontId="47" fillId="0" borderId="0" xfId="0" quotePrefix="1" applyFont="1" applyAlignment="1" applyProtection="1">
      <protection hidden="1"/>
    </xf>
    <xf numFmtId="0" fontId="48" fillId="0" borderId="0" xfId="0" quotePrefix="1" applyFont="1" applyAlignment="1" applyProtection="1">
      <protection hidden="1"/>
    </xf>
    <xf numFmtId="0" fontId="49" fillId="0" borderId="0" xfId="0" applyFont="1" applyAlignment="1" applyProtection="1">
      <protection hidden="1"/>
    </xf>
    <xf numFmtId="0" fontId="36" fillId="0" borderId="0" xfId="0" applyFont="1"/>
    <xf numFmtId="44" fontId="50" fillId="0" borderId="0" xfId="2" applyFont="1"/>
    <xf numFmtId="0" fontId="36" fillId="6" borderId="44" xfId="0" applyFont="1" applyFill="1" applyBorder="1"/>
    <xf numFmtId="0" fontId="36" fillId="6" borderId="45" xfId="0" applyFont="1" applyFill="1" applyBorder="1"/>
    <xf numFmtId="0" fontId="36" fillId="6" borderId="46" xfId="0" applyFont="1" applyFill="1" applyBorder="1"/>
    <xf numFmtId="0" fontId="0" fillId="0" borderId="0" xfId="0" applyFont="1"/>
    <xf numFmtId="44" fontId="51" fillId="0" borderId="0" xfId="2" applyFont="1"/>
    <xf numFmtId="0" fontId="0" fillId="0" borderId="1" xfId="0" applyBorder="1"/>
    <xf numFmtId="0" fontId="0" fillId="0" borderId="2" xfId="0" applyBorder="1"/>
    <xf numFmtId="44" fontId="50" fillId="0" borderId="2" xfId="2" applyFont="1" applyBorder="1"/>
    <xf numFmtId="0" fontId="52" fillId="0" borderId="2" xfId="0" applyFont="1" applyBorder="1"/>
    <xf numFmtId="44" fontId="53" fillId="0" borderId="3" xfId="3" applyNumberFormat="1" applyFont="1" applyBorder="1"/>
    <xf numFmtId="0" fontId="40" fillId="5" borderId="1" xfId="3" applyFill="1" applyBorder="1"/>
    <xf numFmtId="0" fontId="40" fillId="5" borderId="2" xfId="3" applyFill="1" applyBorder="1"/>
    <xf numFmtId="0" fontId="40" fillId="5" borderId="3" xfId="3" applyFill="1" applyBorder="1"/>
    <xf numFmtId="0" fontId="40" fillId="5" borderId="4" xfId="3" applyFill="1" applyBorder="1"/>
    <xf numFmtId="0" fontId="40" fillId="5" borderId="0" xfId="3" applyFill="1" applyBorder="1"/>
    <xf numFmtId="0" fontId="40" fillId="5" borderId="0" xfId="3" applyFill="1" applyBorder="1" applyAlignment="1">
      <alignment horizontal="center"/>
    </xf>
    <xf numFmtId="0" fontId="54" fillId="7" borderId="37" xfId="3" applyFont="1" applyFill="1" applyBorder="1"/>
    <xf numFmtId="0" fontId="55" fillId="7" borderId="37" xfId="3" applyFont="1" applyFill="1" applyBorder="1"/>
    <xf numFmtId="0" fontId="38" fillId="5" borderId="6" xfId="4" applyFont="1" applyFill="1" applyBorder="1" applyAlignment="1" applyProtection="1">
      <alignment horizontal="center" vertical="center" wrapText="1"/>
      <protection hidden="1"/>
    </xf>
    <xf numFmtId="0" fontId="42" fillId="5" borderId="7" xfId="3" applyFont="1" applyFill="1" applyBorder="1" applyAlignment="1">
      <alignment vertical="center"/>
    </xf>
    <xf numFmtId="0" fontId="38" fillId="5" borderId="7" xfId="4" applyFont="1" applyFill="1" applyBorder="1" applyAlignment="1" applyProtection="1">
      <alignment horizontal="center" vertical="center" wrapText="1"/>
      <protection hidden="1"/>
    </xf>
    <xf numFmtId="0" fontId="38" fillId="5" borderId="8" xfId="4" applyFont="1" applyFill="1" applyBorder="1" applyAlignment="1" applyProtection="1">
      <alignment horizontal="center" vertical="center" wrapText="1"/>
      <protection hidden="1"/>
    </xf>
    <xf numFmtId="0" fontId="53" fillId="0" borderId="6" xfId="3" applyFont="1" applyBorder="1"/>
    <xf numFmtId="0" fontId="53" fillId="0" borderId="7" xfId="3" applyFont="1" applyBorder="1"/>
    <xf numFmtId="44" fontId="50" fillId="0" borderId="7" xfId="2" applyFont="1" applyBorder="1"/>
    <xf numFmtId="44" fontId="56" fillId="0" borderId="7" xfId="2" applyFont="1" applyBorder="1"/>
    <xf numFmtId="44" fontId="53" fillId="0" borderId="7" xfId="3" applyNumberFormat="1" applyFont="1" applyBorder="1"/>
    <xf numFmtId="44" fontId="4" fillId="0" borderId="0" xfId="2" applyFont="1"/>
    <xf numFmtId="0" fontId="0" fillId="0" borderId="0" xfId="0" applyFont="1" applyAlignment="1"/>
    <xf numFmtId="43" fontId="40" fillId="0" borderId="0" xfId="1" applyFont="1"/>
    <xf numFmtId="14" fontId="0" fillId="0" borderId="0" xfId="0" applyNumberFormat="1"/>
    <xf numFmtId="0" fontId="53" fillId="0" borderId="0" xfId="0" applyFont="1"/>
    <xf numFmtId="0" fontId="53" fillId="0" borderId="1" xfId="0" applyFont="1" applyBorder="1"/>
    <xf numFmtId="0" fontId="53" fillId="0" borderId="2" xfId="0" applyFont="1" applyBorder="1"/>
    <xf numFmtId="0" fontId="53" fillId="0" borderId="3" xfId="0" applyFont="1" applyBorder="1"/>
    <xf numFmtId="0" fontId="0" fillId="0" borderId="4" xfId="0" applyBorder="1"/>
    <xf numFmtId="0" fontId="0" fillId="0" borderId="0" xfId="0" applyBorder="1"/>
    <xf numFmtId="0" fontId="0" fillId="0" borderId="7" xfId="0" applyBorder="1"/>
    <xf numFmtId="44" fontId="53" fillId="8" borderId="7" xfId="3" applyNumberFormat="1" applyFont="1" applyFill="1" applyBorder="1"/>
    <xf numFmtId="44" fontId="53" fillId="7" borderId="7" xfId="3" applyNumberFormat="1" applyFont="1" applyFill="1" applyBorder="1"/>
    <xf numFmtId="0" fontId="53" fillId="9" borderId="1" xfId="0" applyFont="1" applyFill="1" applyBorder="1"/>
    <xf numFmtId="0" fontId="53" fillId="9" borderId="2" xfId="0" applyFont="1" applyFill="1" applyBorder="1"/>
    <xf numFmtId="0" fontId="53" fillId="9" borderId="3" xfId="0" applyFont="1" applyFill="1" applyBorder="1"/>
    <xf numFmtId="0" fontId="53" fillId="9" borderId="4" xfId="0" applyFont="1" applyFill="1" applyBorder="1"/>
    <xf numFmtId="0" fontId="53" fillId="9" borderId="0" xfId="0" applyFont="1" applyFill="1" applyBorder="1"/>
    <xf numFmtId="0" fontId="53" fillId="9" borderId="5" xfId="0" applyFont="1" applyFill="1" applyBorder="1"/>
    <xf numFmtId="0" fontId="53" fillId="9" borderId="0" xfId="0" applyFont="1" applyFill="1" applyBorder="1" applyAlignment="1">
      <alignment horizontal="center"/>
    </xf>
    <xf numFmtId="0" fontId="53" fillId="9" borderId="5" xfId="0" applyFont="1" applyFill="1" applyBorder="1" applyAlignment="1">
      <alignment horizontal="center"/>
    </xf>
    <xf numFmtId="0" fontId="53" fillId="9" borderId="6" xfId="0" applyFont="1" applyFill="1" applyBorder="1"/>
    <xf numFmtId="0" fontId="53" fillId="9" borderId="7" xfId="0" applyFont="1" applyFill="1" applyBorder="1"/>
    <xf numFmtId="0" fontId="53" fillId="9" borderId="7" xfId="0" applyFont="1" applyFill="1" applyBorder="1" applyAlignment="1">
      <alignment horizontal="center"/>
    </xf>
    <xf numFmtId="0" fontId="53" fillId="9" borderId="8" xfId="0" applyFont="1" applyFill="1" applyBorder="1" applyAlignment="1">
      <alignment horizontal="center"/>
    </xf>
    <xf numFmtId="0" fontId="53" fillId="0" borderId="7" xfId="0" applyFont="1" applyBorder="1"/>
    <xf numFmtId="0" fontId="53" fillId="0" borderId="6" xfId="0" applyFont="1" applyBorder="1"/>
    <xf numFmtId="0" fontId="53" fillId="5" borderId="0" xfId="0" applyFont="1" applyFill="1"/>
    <xf numFmtId="164" fontId="0" fillId="0" borderId="0" xfId="0" applyNumberFormat="1" applyFont="1"/>
    <xf numFmtId="9" fontId="40" fillId="0" borderId="0" xfId="5" applyFont="1"/>
    <xf numFmtId="0" fontId="57" fillId="10" borderId="0" xfId="0" applyFont="1" applyFill="1"/>
    <xf numFmtId="0" fontId="39" fillId="10" borderId="0" xfId="0" applyFont="1" applyFill="1"/>
    <xf numFmtId="164" fontId="0" fillId="0" borderId="8" xfId="0" applyNumberFormat="1" applyBorder="1"/>
    <xf numFmtId="0" fontId="0" fillId="0" borderId="0" xfId="0" applyFill="1"/>
    <xf numFmtId="0" fontId="53" fillId="0" borderId="4" xfId="3" applyFont="1" applyBorder="1"/>
    <xf numFmtId="0" fontId="53" fillId="0" borderId="0" xfId="3" applyFont="1" applyBorder="1"/>
    <xf numFmtId="44" fontId="56" fillId="0" borderId="0" xfId="2" applyFont="1" applyBorder="1"/>
    <xf numFmtId="44" fontId="53" fillId="8" borderId="0" xfId="3" applyNumberFormat="1" applyFont="1" applyFill="1" applyBorder="1"/>
    <xf numFmtId="44" fontId="53" fillId="7" borderId="0" xfId="3" applyNumberFormat="1" applyFont="1" applyFill="1" applyBorder="1"/>
    <xf numFmtId="44" fontId="53" fillId="0" borderId="0" xfId="3" applyNumberFormat="1" applyFont="1" applyBorder="1"/>
    <xf numFmtId="0" fontId="53" fillId="9" borderId="67" xfId="3" applyFont="1" applyFill="1" applyBorder="1"/>
    <xf numFmtId="0" fontId="0" fillId="0" borderId="2" xfId="0" applyFill="1" applyBorder="1" applyAlignment="1" applyProtection="1">
      <alignment vertical="center"/>
      <protection hidden="1"/>
    </xf>
    <xf numFmtId="0" fontId="0" fillId="0" borderId="3"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0" fontId="0" fillId="0" borderId="0" xfId="0" applyFill="1" applyBorder="1" applyAlignment="1" applyProtection="1">
      <protection hidden="1"/>
    </xf>
    <xf numFmtId="0" fontId="0" fillId="0" borderId="6" xfId="0" applyFill="1"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7" xfId="0"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37" fillId="11" borderId="1" xfId="0" applyFont="1" applyFill="1" applyBorder="1" applyAlignment="1">
      <alignment horizontal="center" vertical="center" wrapText="1"/>
    </xf>
    <xf numFmtId="0" fontId="37" fillId="11" borderId="2" xfId="0" applyFont="1" applyFill="1" applyBorder="1" applyAlignment="1">
      <alignment horizontal="center" vertical="center" wrapText="1"/>
    </xf>
    <xf numFmtId="0" fontId="37" fillId="11" borderId="3" xfId="0" applyFont="1" applyFill="1" applyBorder="1" applyAlignment="1">
      <alignment horizontal="center" vertical="center" wrapText="1"/>
    </xf>
    <xf numFmtId="0" fontId="37" fillId="11" borderId="4"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11" borderId="7" xfId="0" applyFont="1" applyFill="1" applyBorder="1" applyAlignment="1">
      <alignment horizontal="center" vertical="center" wrapText="1"/>
    </xf>
    <xf numFmtId="0" fontId="37" fillId="11" borderId="8" xfId="0" applyFont="1" applyFill="1" applyBorder="1" applyAlignment="1">
      <alignment horizontal="center" vertical="center" wrapText="1"/>
    </xf>
    <xf numFmtId="0" fontId="7" fillId="2" borderId="47" xfId="0" applyFont="1" applyFill="1" applyBorder="1" applyAlignment="1" applyProtection="1">
      <alignment horizontal="left" vertical="center"/>
      <protection hidden="1"/>
    </xf>
    <xf numFmtId="0" fontId="7" fillId="2" borderId="49" xfId="0" applyFont="1" applyFill="1" applyBorder="1" applyAlignment="1" applyProtection="1">
      <alignment horizontal="left" vertical="center"/>
      <protection hidden="1"/>
    </xf>
    <xf numFmtId="0" fontId="7" fillId="2" borderId="50" xfId="0" applyFont="1" applyFill="1" applyBorder="1" applyAlignment="1" applyProtection="1">
      <alignment horizontal="left" vertical="center"/>
      <protection hidden="1"/>
    </xf>
    <xf numFmtId="0" fontId="7" fillId="2" borderId="51" xfId="0" applyFont="1" applyFill="1" applyBorder="1" applyAlignment="1" applyProtection="1">
      <alignment horizontal="left" vertical="center"/>
      <protection hidden="1"/>
    </xf>
    <xf numFmtId="0" fontId="7" fillId="2" borderId="52" xfId="0" applyFont="1" applyFill="1" applyBorder="1" applyAlignment="1" applyProtection="1">
      <alignment horizontal="left" vertical="center"/>
      <protection hidden="1"/>
    </xf>
    <xf numFmtId="49" fontId="7" fillId="2" borderId="38" xfId="0" applyNumberFormat="1" applyFont="1" applyFill="1" applyBorder="1" applyAlignment="1" applyProtection="1">
      <alignment horizontal="left" vertical="center"/>
      <protection hidden="1"/>
    </xf>
    <xf numFmtId="49" fontId="7" fillId="2" borderId="56" xfId="0" applyNumberFormat="1" applyFont="1" applyFill="1" applyBorder="1" applyAlignment="1" applyProtection="1">
      <alignment horizontal="left" vertical="center"/>
      <protection hidden="1"/>
    </xf>
    <xf numFmtId="49" fontId="7" fillId="2" borderId="57" xfId="0" applyNumberFormat="1" applyFont="1" applyFill="1" applyBorder="1" applyAlignment="1" applyProtection="1">
      <alignment horizontal="left" vertical="center"/>
      <protection hidden="1"/>
    </xf>
    <xf numFmtId="0" fontId="7" fillId="2" borderId="47" xfId="0" applyNumberFormat="1" applyFont="1" applyFill="1" applyBorder="1" applyAlignment="1" applyProtection="1">
      <alignment horizontal="left" vertical="center"/>
      <protection hidden="1"/>
    </xf>
    <xf numFmtId="0" fontId="7" fillId="2" borderId="48" xfId="0" applyNumberFormat="1" applyFont="1" applyFill="1" applyBorder="1" applyAlignment="1" applyProtection="1">
      <alignment horizontal="left" vertical="center"/>
      <protection hidden="1"/>
    </xf>
    <xf numFmtId="0" fontId="7" fillId="2" borderId="49" xfId="0" applyNumberFormat="1" applyFont="1" applyFill="1" applyBorder="1" applyAlignment="1" applyProtection="1">
      <alignment horizontal="left" vertical="center"/>
      <protection hidden="1"/>
    </xf>
    <xf numFmtId="0" fontId="7" fillId="2" borderId="53" xfId="0" applyFont="1" applyFill="1" applyBorder="1" applyAlignment="1" applyProtection="1">
      <alignment vertical="center"/>
      <protection hidden="1"/>
    </xf>
    <xf numFmtId="0" fontId="7" fillId="2" borderId="54" xfId="0" applyFont="1" applyFill="1" applyBorder="1" applyAlignment="1" applyProtection="1">
      <alignment vertical="center"/>
      <protection hidden="1"/>
    </xf>
    <xf numFmtId="0" fontId="7" fillId="2" borderId="55" xfId="0" applyFont="1" applyFill="1" applyBorder="1" applyAlignment="1" applyProtection="1">
      <alignment vertical="center"/>
      <protection hidden="1"/>
    </xf>
    <xf numFmtId="0" fontId="7" fillId="2" borderId="38" xfId="0" applyNumberFormat="1" applyFont="1" applyFill="1" applyBorder="1" applyAlignment="1" applyProtection="1">
      <alignment horizontal="left" vertical="center"/>
      <protection hidden="1"/>
    </xf>
    <xf numFmtId="0" fontId="7" fillId="2" borderId="56" xfId="0" applyNumberFormat="1" applyFont="1" applyFill="1" applyBorder="1" applyAlignment="1" applyProtection="1">
      <alignment horizontal="left" vertical="center"/>
      <protection hidden="1"/>
    </xf>
    <xf numFmtId="0" fontId="7" fillId="2" borderId="57" xfId="0" applyNumberFormat="1" applyFont="1" applyFill="1" applyBorder="1" applyAlignment="1" applyProtection="1">
      <alignment horizontal="left" vertical="center"/>
      <protection hidden="1"/>
    </xf>
    <xf numFmtId="49" fontId="31" fillId="0" borderId="0" xfId="0" applyNumberFormat="1" applyFont="1" applyBorder="1" applyAlignment="1" applyProtection="1">
      <alignment horizontal="center" vertical="center"/>
      <protection hidden="1"/>
    </xf>
    <xf numFmtId="0" fontId="32" fillId="2" borderId="1" xfId="0" applyFont="1" applyFill="1" applyBorder="1" applyAlignment="1" applyProtection="1">
      <alignment horizontal="center" vertical="center"/>
      <protection hidden="1"/>
    </xf>
    <xf numFmtId="0" fontId="32" fillId="2" borderId="2" xfId="0" applyFont="1" applyFill="1" applyBorder="1" applyAlignment="1" applyProtection="1">
      <alignment horizontal="center" vertical="center"/>
      <protection hidden="1"/>
    </xf>
    <xf numFmtId="0" fontId="32" fillId="2" borderId="3" xfId="0" applyFont="1" applyFill="1" applyBorder="1" applyAlignment="1" applyProtection="1">
      <alignment horizontal="center" vertical="center"/>
      <protection hidden="1"/>
    </xf>
    <xf numFmtId="0" fontId="32" fillId="2" borderId="4"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32" fillId="2" borderId="5" xfId="0" applyFont="1" applyFill="1" applyBorder="1" applyAlignment="1" applyProtection="1">
      <alignment horizontal="center" vertical="center"/>
      <protection hidden="1"/>
    </xf>
    <xf numFmtId="0" fontId="32" fillId="2" borderId="6" xfId="0" applyFont="1" applyFill="1" applyBorder="1" applyAlignment="1" applyProtection="1">
      <alignment horizontal="center" vertical="center"/>
      <protection hidden="1"/>
    </xf>
    <xf numFmtId="0" fontId="32" fillId="2" borderId="7" xfId="0" applyFont="1" applyFill="1" applyBorder="1" applyAlignment="1" applyProtection="1">
      <alignment horizontal="center" vertical="center"/>
      <protection hidden="1"/>
    </xf>
    <xf numFmtId="0" fontId="32" fillId="2" borderId="8" xfId="0" applyFont="1" applyFill="1" applyBorder="1" applyAlignment="1" applyProtection="1">
      <alignment horizontal="center" vertical="center"/>
      <protection hidden="1"/>
    </xf>
    <xf numFmtId="0" fontId="7" fillId="2" borderId="38" xfId="0" applyFont="1" applyFill="1" applyBorder="1" applyAlignment="1" applyProtection="1">
      <alignment horizontal="left" vertical="center"/>
      <protection hidden="1"/>
    </xf>
    <xf numFmtId="0" fontId="7" fillId="2" borderId="56" xfId="0" applyFont="1" applyFill="1" applyBorder="1" applyAlignment="1" applyProtection="1">
      <alignment horizontal="left" vertical="center"/>
      <protection hidden="1"/>
    </xf>
    <xf numFmtId="0" fontId="7" fillId="2" borderId="57" xfId="0" applyFont="1" applyFill="1" applyBorder="1" applyAlignment="1" applyProtection="1">
      <alignment horizontal="left" vertic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7" fillId="2" borderId="50" xfId="0" applyFont="1" applyFill="1" applyBorder="1" applyAlignment="1" applyProtection="1">
      <alignment vertical="center"/>
      <protection hidden="1"/>
    </xf>
    <xf numFmtId="0" fontId="7" fillId="2" borderId="51" xfId="0" applyFont="1" applyFill="1" applyBorder="1" applyAlignment="1" applyProtection="1">
      <alignment vertical="center"/>
      <protection hidden="1"/>
    </xf>
    <xf numFmtId="0" fontId="7" fillId="2" borderId="52" xfId="0" applyFont="1" applyFill="1" applyBorder="1" applyAlignment="1" applyProtection="1">
      <alignment vertical="center"/>
      <protection hidden="1"/>
    </xf>
    <xf numFmtId="0" fontId="16" fillId="0" borderId="47" xfId="0" applyFont="1" applyBorder="1" applyAlignment="1" applyProtection="1">
      <alignment horizontal="left"/>
      <protection locked="0" hidden="1"/>
    </xf>
    <xf numFmtId="0" fontId="16" fillId="0" borderId="48" xfId="0" applyFont="1" applyBorder="1" applyAlignment="1" applyProtection="1">
      <alignment horizontal="left"/>
      <protection locked="0" hidden="1"/>
    </xf>
    <xf numFmtId="0" fontId="16" fillId="0" borderId="49" xfId="0" applyFont="1" applyBorder="1" applyAlignment="1" applyProtection="1">
      <alignment horizontal="left"/>
      <protection locked="0" hidden="1"/>
    </xf>
    <xf numFmtId="0" fontId="60" fillId="0" borderId="1" xfId="0" applyFont="1" applyFill="1" applyBorder="1" applyAlignment="1" applyProtection="1">
      <alignment horizontal="center" vertical="center" wrapText="1"/>
      <protection hidden="1"/>
    </xf>
    <xf numFmtId="0" fontId="60" fillId="0" borderId="2" xfId="0" applyFont="1" applyFill="1" applyBorder="1" applyAlignment="1" applyProtection="1">
      <alignment horizontal="center" vertical="center" wrapText="1"/>
      <protection hidden="1"/>
    </xf>
    <xf numFmtId="0" fontId="60" fillId="0" borderId="3" xfId="0" applyFont="1" applyFill="1" applyBorder="1" applyAlignment="1" applyProtection="1">
      <alignment horizontal="center" vertical="center" wrapText="1"/>
      <protection hidden="1"/>
    </xf>
    <xf numFmtId="0" fontId="60" fillId="0" borderId="6" xfId="0" applyFont="1" applyFill="1" applyBorder="1" applyAlignment="1" applyProtection="1">
      <alignment horizontal="center" vertical="center" wrapText="1"/>
      <protection hidden="1"/>
    </xf>
    <xf numFmtId="0" fontId="60" fillId="0" borderId="7" xfId="0" applyFont="1" applyFill="1" applyBorder="1" applyAlignment="1" applyProtection="1">
      <alignment horizontal="center" vertical="center" wrapText="1"/>
      <protection hidden="1"/>
    </xf>
    <xf numFmtId="0" fontId="60" fillId="0" borderId="8" xfId="0" applyFont="1" applyFill="1" applyBorder="1" applyAlignment="1" applyProtection="1">
      <alignment horizontal="center" vertical="center" wrapText="1"/>
      <protection hidden="1"/>
    </xf>
    <xf numFmtId="166" fontId="7" fillId="0" borderId="50" xfId="0" applyNumberFormat="1" applyFont="1" applyBorder="1" applyAlignment="1" applyProtection="1">
      <alignment horizontal="left" vertical="center"/>
      <protection locked="0" hidden="1"/>
    </xf>
    <xf numFmtId="166" fontId="7" fillId="0" borderId="51" xfId="0" applyNumberFormat="1" applyFont="1" applyBorder="1" applyAlignment="1" applyProtection="1">
      <alignment horizontal="left" vertical="center"/>
      <protection locked="0" hidden="1"/>
    </xf>
    <xf numFmtId="166" fontId="7" fillId="0" borderId="52" xfId="0" applyNumberFormat="1" applyFont="1" applyBorder="1" applyAlignment="1" applyProtection="1">
      <alignment horizontal="left" vertical="center"/>
      <protection locked="0" hidden="1"/>
    </xf>
    <xf numFmtId="0" fontId="10" fillId="0" borderId="38" xfId="0" applyFont="1" applyFill="1" applyBorder="1" applyAlignment="1" applyProtection="1">
      <alignment horizontal="center" vertical="center"/>
      <protection hidden="1"/>
    </xf>
    <xf numFmtId="0" fontId="10" fillId="0" borderId="56" xfId="0" applyFont="1" applyFill="1" applyBorder="1" applyAlignment="1" applyProtection="1">
      <alignment horizontal="center" vertical="center"/>
      <protection hidden="1"/>
    </xf>
    <xf numFmtId="0" fontId="10" fillId="0" borderId="57" xfId="0" applyFont="1" applyFill="1" applyBorder="1" applyAlignment="1" applyProtection="1">
      <alignment horizontal="center" vertical="center"/>
      <protection hidden="1"/>
    </xf>
    <xf numFmtId="0" fontId="6" fillId="0" borderId="38" xfId="4" applyFont="1" applyBorder="1" applyAlignment="1" applyProtection="1">
      <alignment horizontal="center" vertical="center"/>
      <protection hidden="1"/>
    </xf>
    <xf numFmtId="0" fontId="6" fillId="0" borderId="57" xfId="4" applyFont="1" applyBorder="1" applyAlignment="1" applyProtection="1">
      <alignment horizontal="center" vertical="center"/>
      <protection hidden="1"/>
    </xf>
    <xf numFmtId="0" fontId="58" fillId="0" borderId="53" xfId="0" applyFont="1" applyBorder="1" applyAlignment="1" applyProtection="1">
      <alignment horizontal="left"/>
      <protection hidden="1"/>
    </xf>
    <xf numFmtId="0" fontId="58" fillId="0" borderId="54" xfId="0" applyFont="1" applyBorder="1" applyAlignment="1" applyProtection="1">
      <alignment horizontal="left"/>
      <protection hidden="1"/>
    </xf>
    <xf numFmtId="0" fontId="58" fillId="0" borderId="55" xfId="0" applyFont="1" applyBorder="1" applyAlignment="1" applyProtection="1">
      <alignment horizontal="left"/>
      <protection hidden="1"/>
    </xf>
    <xf numFmtId="0" fontId="16" fillId="2" borderId="38" xfId="0" applyFont="1" applyFill="1" applyBorder="1" applyAlignment="1" applyProtection="1">
      <alignment horizontal="center" vertical="center"/>
      <protection hidden="1"/>
    </xf>
    <xf numFmtId="0" fontId="16" fillId="2" borderId="56" xfId="0" applyFont="1" applyFill="1" applyBorder="1" applyAlignment="1" applyProtection="1">
      <alignment horizontal="center" vertical="center"/>
      <protection hidden="1"/>
    </xf>
    <xf numFmtId="0" fontId="16" fillId="2" borderId="57" xfId="0" applyFont="1" applyFill="1" applyBorder="1" applyAlignment="1" applyProtection="1">
      <alignment horizontal="center" vertical="center"/>
      <protection hidden="1"/>
    </xf>
    <xf numFmtId="0" fontId="6" fillId="0" borderId="56" xfId="4" applyFont="1" applyBorder="1" applyAlignment="1" applyProtection="1">
      <alignment horizontal="left" vertical="center"/>
      <protection hidden="1"/>
    </xf>
    <xf numFmtId="0" fontId="6" fillId="0" borderId="57" xfId="4" applyFont="1" applyBorder="1" applyAlignment="1" applyProtection="1">
      <alignment horizontal="left" vertical="center"/>
      <protection hidden="1"/>
    </xf>
    <xf numFmtId="15" fontId="7" fillId="2" borderId="50" xfId="0" applyNumberFormat="1" applyFont="1" applyFill="1" applyBorder="1" applyAlignment="1" applyProtection="1">
      <alignment horizontal="left" vertical="center"/>
      <protection hidden="1"/>
    </xf>
    <xf numFmtId="15" fontId="7" fillId="2" borderId="51" xfId="0" applyNumberFormat="1" applyFont="1" applyFill="1" applyBorder="1" applyAlignment="1" applyProtection="1">
      <alignment horizontal="left" vertical="center"/>
      <protection hidden="1"/>
    </xf>
    <xf numFmtId="15" fontId="7" fillId="2" borderId="52" xfId="0" applyNumberFormat="1" applyFont="1" applyFill="1" applyBorder="1" applyAlignment="1" applyProtection="1">
      <alignment horizontal="left" vertical="center"/>
      <protection hidden="1"/>
    </xf>
    <xf numFmtId="0" fontId="58" fillId="0" borderId="47" xfId="0" applyFont="1" applyBorder="1" applyAlignment="1" applyProtection="1">
      <alignment horizontal="left"/>
      <protection hidden="1"/>
    </xf>
    <xf numFmtId="0" fontId="58" fillId="0" borderId="48" xfId="0" applyFont="1" applyBorder="1" applyAlignment="1" applyProtection="1">
      <alignment horizontal="left"/>
      <protection hidden="1"/>
    </xf>
    <xf numFmtId="0" fontId="58" fillId="0" borderId="49" xfId="0" applyFont="1" applyBorder="1" applyAlignment="1" applyProtection="1">
      <alignment horizontal="left"/>
      <protection hidden="1"/>
    </xf>
    <xf numFmtId="0" fontId="6" fillId="0" borderId="53" xfId="4" applyFont="1" applyBorder="1" applyAlignment="1" applyProtection="1">
      <alignment horizontal="center" vertical="center"/>
      <protection hidden="1"/>
    </xf>
    <xf numFmtId="0" fontId="6" fillId="0" borderId="54" xfId="4" applyFont="1" applyBorder="1" applyAlignment="1" applyProtection="1">
      <alignment horizontal="center" vertical="center"/>
      <protection hidden="1"/>
    </xf>
    <xf numFmtId="0" fontId="6" fillId="0" borderId="55" xfId="4" applyFont="1" applyBorder="1" applyAlignment="1" applyProtection="1">
      <alignment horizontal="center" vertical="center"/>
      <protection hidden="1"/>
    </xf>
    <xf numFmtId="49" fontId="59" fillId="0" borderId="53" xfId="0" applyNumberFormat="1" applyFont="1" applyBorder="1" applyAlignment="1" applyProtection="1">
      <alignment horizontal="left" vertical="center"/>
      <protection locked="0" hidden="1"/>
    </xf>
    <xf numFmtId="49" fontId="59" fillId="0" borderId="54" xfId="0" applyNumberFormat="1" applyFont="1" applyBorder="1" applyAlignment="1" applyProtection="1">
      <alignment horizontal="left" vertical="center"/>
      <protection locked="0" hidden="1"/>
    </xf>
    <xf numFmtId="49" fontId="59" fillId="0" borderId="55" xfId="0" applyNumberFormat="1" applyFont="1" applyBorder="1" applyAlignment="1" applyProtection="1">
      <alignment horizontal="left" vertical="center"/>
      <protection locked="0" hidden="1"/>
    </xf>
    <xf numFmtId="49" fontId="7" fillId="0" borderId="38" xfId="4" applyNumberFormat="1" applyFont="1" applyBorder="1" applyAlignment="1" applyProtection="1">
      <alignment horizontal="left" vertical="center"/>
      <protection locked="0" hidden="1"/>
    </xf>
    <xf numFmtId="49" fontId="7" fillId="0" borderId="56" xfId="4" applyNumberFormat="1" applyFont="1" applyBorder="1" applyAlignment="1" applyProtection="1">
      <alignment horizontal="left" vertical="center"/>
      <protection locked="0" hidden="1"/>
    </xf>
    <xf numFmtId="49" fontId="7" fillId="0" borderId="57" xfId="4" applyNumberFormat="1" applyFont="1" applyBorder="1" applyAlignment="1" applyProtection="1">
      <alignment horizontal="left" vertical="center"/>
      <protection locked="0" hidden="1"/>
    </xf>
    <xf numFmtId="49" fontId="59" fillId="0" borderId="47" xfId="0" applyNumberFormat="1" applyFont="1" applyFill="1" applyBorder="1" applyAlignment="1" applyProtection="1">
      <alignment horizontal="left" vertical="center"/>
      <protection locked="0" hidden="1"/>
    </xf>
    <xf numFmtId="49" fontId="59" fillId="0" borderId="48" xfId="0" applyNumberFormat="1" applyFont="1" applyFill="1" applyBorder="1" applyAlignment="1" applyProtection="1">
      <alignment horizontal="left" vertical="center"/>
      <protection locked="0" hidden="1"/>
    </xf>
    <xf numFmtId="49" fontId="59" fillId="0" borderId="49" xfId="0" applyNumberFormat="1" applyFont="1" applyFill="1" applyBorder="1" applyAlignment="1" applyProtection="1">
      <alignment horizontal="left" vertical="center"/>
      <protection locked="0" hidden="1"/>
    </xf>
    <xf numFmtId="0" fontId="16" fillId="0" borderId="53" xfId="0" applyFont="1" applyBorder="1" applyAlignment="1" applyProtection="1">
      <alignment horizontal="left"/>
      <protection locked="0" hidden="1"/>
    </xf>
    <xf numFmtId="0" fontId="16" fillId="0" borderId="54" xfId="0" applyFont="1" applyBorder="1" applyAlignment="1" applyProtection="1">
      <alignment horizontal="left"/>
      <protection locked="0" hidden="1"/>
    </xf>
    <xf numFmtId="0" fontId="16" fillId="0" borderId="55" xfId="0" applyFont="1" applyBorder="1" applyAlignment="1" applyProtection="1">
      <alignment horizontal="left"/>
      <protection locked="0" hidden="1"/>
    </xf>
    <xf numFmtId="14" fontId="7" fillId="0" borderId="47" xfId="0" applyNumberFormat="1" applyFont="1" applyBorder="1" applyAlignment="1" applyProtection="1">
      <alignment horizontal="left" vertical="center"/>
      <protection locked="0" hidden="1"/>
    </xf>
    <xf numFmtId="14" fontId="7" fillId="0" borderId="48" xfId="0" applyNumberFormat="1" applyFont="1" applyBorder="1" applyAlignment="1" applyProtection="1">
      <alignment horizontal="left" vertical="center"/>
      <protection locked="0" hidden="1"/>
    </xf>
    <xf numFmtId="14" fontId="7" fillId="0" borderId="49" xfId="0" applyNumberFormat="1" applyFont="1" applyBorder="1" applyAlignment="1" applyProtection="1">
      <alignment horizontal="left" vertical="center"/>
      <protection locked="0" hidden="1"/>
    </xf>
    <xf numFmtId="0" fontId="7" fillId="0" borderId="38" xfId="0" applyFont="1" applyFill="1" applyBorder="1" applyAlignment="1" applyProtection="1">
      <alignment horizontal="left" vertical="center"/>
      <protection hidden="1"/>
    </xf>
    <xf numFmtId="0" fontId="7" fillId="0" borderId="56" xfId="0" applyFont="1" applyFill="1" applyBorder="1" applyAlignment="1" applyProtection="1">
      <alignment horizontal="left" vertical="center"/>
      <protection hidden="1"/>
    </xf>
    <xf numFmtId="0" fontId="7" fillId="0" borderId="57" xfId="0" applyFont="1" applyFill="1" applyBorder="1" applyAlignment="1" applyProtection="1">
      <alignment horizontal="left" vertical="center"/>
      <protection hidden="1"/>
    </xf>
    <xf numFmtId="49" fontId="7" fillId="0" borderId="47" xfId="4" applyNumberFormat="1" applyFont="1" applyBorder="1" applyAlignment="1" applyProtection="1">
      <alignment horizontal="left" vertical="center"/>
      <protection locked="0" hidden="1"/>
    </xf>
    <xf numFmtId="49" fontId="7" fillId="0" borderId="48" xfId="4" applyNumberFormat="1" applyFont="1" applyBorder="1" applyAlignment="1" applyProtection="1">
      <alignment horizontal="left" vertical="center"/>
      <protection locked="0" hidden="1"/>
    </xf>
    <xf numFmtId="49" fontId="7" fillId="0" borderId="49" xfId="4" applyNumberFormat="1" applyFont="1" applyBorder="1" applyAlignment="1" applyProtection="1">
      <alignment horizontal="left" vertical="center"/>
      <protection locked="0" hidden="1"/>
    </xf>
    <xf numFmtId="0" fontId="59" fillId="0" borderId="50" xfId="0" applyFont="1" applyFill="1" applyBorder="1" applyAlignment="1" applyProtection="1">
      <alignment horizontal="left" vertical="center"/>
      <protection locked="0" hidden="1"/>
    </xf>
    <xf numFmtId="0" fontId="59" fillId="0" borderId="51" xfId="0" applyFont="1" applyFill="1" applyBorder="1" applyAlignment="1" applyProtection="1">
      <alignment horizontal="left" vertical="center"/>
      <protection locked="0" hidden="1"/>
    </xf>
    <xf numFmtId="0" fontId="59" fillId="0" borderId="52" xfId="0" applyFont="1" applyFill="1" applyBorder="1" applyAlignment="1" applyProtection="1">
      <alignment horizontal="left" vertical="center"/>
      <protection locked="0" hidden="1"/>
    </xf>
    <xf numFmtId="0" fontId="16" fillId="0" borderId="50" xfId="0" applyFont="1" applyBorder="1" applyAlignment="1" applyProtection="1">
      <alignment horizontal="left"/>
      <protection locked="0" hidden="1"/>
    </xf>
    <xf numFmtId="0" fontId="16" fillId="0" borderId="51" xfId="0" applyFont="1" applyBorder="1" applyAlignment="1" applyProtection="1">
      <alignment horizontal="left"/>
      <protection locked="0" hidden="1"/>
    </xf>
    <xf numFmtId="0" fontId="16" fillId="0" borderId="52" xfId="0" applyFont="1" applyBorder="1" applyAlignment="1" applyProtection="1">
      <alignment horizontal="left"/>
      <protection locked="0" hidden="1"/>
    </xf>
    <xf numFmtId="0" fontId="17" fillId="0" borderId="38" xfId="0" applyFont="1" applyBorder="1" applyAlignment="1" applyProtection="1">
      <alignment horizontal="center"/>
      <protection hidden="1"/>
    </xf>
    <xf numFmtId="0" fontId="17" fillId="0" borderId="56" xfId="0" applyFont="1" applyBorder="1" applyAlignment="1" applyProtection="1">
      <alignment horizontal="center"/>
      <protection hidden="1"/>
    </xf>
    <xf numFmtId="0" fontId="17" fillId="0" borderId="57" xfId="0" applyFont="1" applyBorder="1" applyAlignment="1" applyProtection="1">
      <alignment horizontal="center"/>
      <protection hidden="1"/>
    </xf>
    <xf numFmtId="49" fontId="7" fillId="0" borderId="50" xfId="4" applyNumberFormat="1" applyFont="1" applyBorder="1" applyAlignment="1" applyProtection="1">
      <alignment horizontal="left" vertical="center"/>
      <protection locked="0" hidden="1"/>
    </xf>
    <xf numFmtId="49" fontId="7" fillId="0" borderId="51" xfId="4" applyNumberFormat="1" applyFont="1" applyBorder="1" applyAlignment="1" applyProtection="1">
      <alignment horizontal="left" vertical="center"/>
      <protection locked="0" hidden="1"/>
    </xf>
    <xf numFmtId="49" fontId="7" fillId="0" borderId="52" xfId="4" applyNumberFormat="1" applyFont="1" applyBorder="1" applyAlignment="1" applyProtection="1">
      <alignment horizontal="left" vertical="center"/>
      <protection locked="0" hidden="1"/>
    </xf>
    <xf numFmtId="0" fontId="0" fillId="8" borderId="0" xfId="0" applyFill="1" applyAlignment="1">
      <alignment wrapText="1"/>
    </xf>
    <xf numFmtId="0" fontId="0" fillId="0" borderId="0" xfId="0" applyAlignment="1">
      <alignment wrapText="1"/>
    </xf>
    <xf numFmtId="0" fontId="0" fillId="0" borderId="0" xfId="0" applyAlignment="1"/>
    <xf numFmtId="0" fontId="46" fillId="7" borderId="0" xfId="0" applyFont="1" applyFill="1" applyAlignment="1">
      <alignment wrapText="1"/>
    </xf>
    <xf numFmtId="0" fontId="0" fillId="7" borderId="0" xfId="0" applyFill="1" applyAlignment="1">
      <alignment wrapText="1"/>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3" xfId="0" applyFont="1" applyFill="1" applyBorder="1" applyAlignment="1" applyProtection="1">
      <alignment horizontal="center" vertical="center"/>
      <protection locked="0" hidden="1"/>
    </xf>
    <xf numFmtId="0" fontId="3" fillId="2" borderId="4"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5" xfId="0" applyFont="1" applyFill="1" applyBorder="1" applyAlignment="1" applyProtection="1">
      <alignment horizontal="center" vertical="center"/>
      <protection locked="0" hidden="1"/>
    </xf>
    <xf numFmtId="0" fontId="3" fillId="2" borderId="6" xfId="0" applyFont="1" applyFill="1" applyBorder="1" applyAlignment="1" applyProtection="1">
      <alignment horizontal="center" vertical="center"/>
      <protection locked="0" hidden="1"/>
    </xf>
    <xf numFmtId="0" fontId="3" fillId="2" borderId="7" xfId="0" applyFont="1" applyFill="1" applyBorder="1" applyAlignment="1" applyProtection="1">
      <alignment horizontal="center" vertical="center"/>
      <protection locked="0" hidden="1"/>
    </xf>
    <xf numFmtId="0" fontId="3" fillId="2" borderId="8" xfId="0" applyFont="1" applyFill="1" applyBorder="1" applyAlignment="1" applyProtection="1">
      <alignment horizontal="center" vertical="center"/>
      <protection locked="0"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7" fillId="2" borderId="53" xfId="0" applyFont="1" applyFill="1" applyBorder="1" applyAlignment="1" applyProtection="1">
      <alignment horizontal="left" vertical="center"/>
      <protection hidden="1"/>
    </xf>
    <xf numFmtId="0" fontId="7" fillId="2" borderId="54" xfId="0" applyFont="1" applyFill="1" applyBorder="1" applyAlignment="1" applyProtection="1">
      <alignment horizontal="left" vertical="center"/>
      <protection hidden="1"/>
    </xf>
    <xf numFmtId="0" fontId="7" fillId="2" borderId="55" xfId="0" applyFont="1" applyFill="1" applyBorder="1" applyAlignment="1" applyProtection="1">
      <alignment horizontal="left" vertical="center"/>
      <protection hidden="1"/>
    </xf>
    <xf numFmtId="49" fontId="7" fillId="2" borderId="53" xfId="0" applyNumberFormat="1" applyFont="1" applyFill="1" applyBorder="1" applyAlignment="1" applyProtection="1">
      <alignment horizontal="left" vertical="center"/>
      <protection hidden="1"/>
    </xf>
    <xf numFmtId="49" fontId="7" fillId="2" borderId="54" xfId="0" applyNumberFormat="1" applyFont="1" applyFill="1" applyBorder="1" applyAlignment="1" applyProtection="1">
      <alignment horizontal="left" vertical="center"/>
      <protection hidden="1"/>
    </xf>
    <xf numFmtId="49" fontId="7" fillId="2" borderId="55" xfId="0" applyNumberFormat="1" applyFont="1" applyFill="1" applyBorder="1" applyAlignment="1" applyProtection="1">
      <alignment horizontal="left" vertical="center"/>
      <protection hidden="1"/>
    </xf>
    <xf numFmtId="49" fontId="7" fillId="0" borderId="47" xfId="0" applyNumberFormat="1" applyFont="1" applyBorder="1" applyAlignment="1" applyProtection="1">
      <alignment horizontal="left" vertical="center"/>
      <protection locked="0" hidden="1"/>
    </xf>
    <xf numFmtId="49" fontId="7" fillId="0" borderId="48" xfId="0" applyNumberFormat="1" applyFont="1" applyBorder="1" applyAlignment="1" applyProtection="1">
      <alignment horizontal="left" vertical="center"/>
      <protection locked="0" hidden="1"/>
    </xf>
    <xf numFmtId="49" fontId="7" fillId="0" borderId="49" xfId="0" applyNumberFormat="1" applyFont="1" applyBorder="1" applyAlignment="1" applyProtection="1">
      <alignment horizontal="left" vertical="center"/>
      <protection locked="0" hidden="1"/>
    </xf>
    <xf numFmtId="0" fontId="7" fillId="0" borderId="38" xfId="0" applyNumberFormat="1" applyFont="1" applyBorder="1" applyAlignment="1" applyProtection="1">
      <alignment horizontal="left"/>
      <protection locked="0" hidden="1"/>
    </xf>
    <xf numFmtId="0" fontId="7" fillId="0" borderId="56" xfId="0" applyNumberFormat="1" applyFont="1" applyBorder="1" applyAlignment="1" applyProtection="1">
      <alignment horizontal="left"/>
      <protection locked="0" hidden="1"/>
    </xf>
    <xf numFmtId="0" fontId="7" fillId="0" borderId="57" xfId="0" applyNumberFormat="1" applyFont="1" applyBorder="1" applyAlignment="1" applyProtection="1">
      <alignment horizontal="left"/>
      <protection locked="0" hidden="1"/>
    </xf>
    <xf numFmtId="0" fontId="58" fillId="0" borderId="50" xfId="0" applyFont="1" applyBorder="1" applyAlignment="1" applyProtection="1">
      <alignment horizontal="left"/>
      <protection hidden="1"/>
    </xf>
    <xf numFmtId="0" fontId="58" fillId="0" borderId="51" xfId="0" applyFont="1" applyBorder="1" applyAlignment="1" applyProtection="1">
      <alignment horizontal="left"/>
      <protection hidden="1"/>
    </xf>
    <xf numFmtId="0" fontId="58" fillId="0" borderId="52" xfId="0" applyFont="1" applyBorder="1" applyAlignment="1" applyProtection="1">
      <alignment horizontal="left"/>
      <protection hidden="1"/>
    </xf>
    <xf numFmtId="0" fontId="61" fillId="0" borderId="1" xfId="0" applyFont="1" applyFill="1" applyBorder="1" applyAlignment="1" applyProtection="1">
      <alignment horizontal="center" vertical="center"/>
      <protection hidden="1"/>
    </xf>
    <xf numFmtId="0" fontId="61" fillId="0" borderId="2" xfId="0" applyFont="1" applyFill="1" applyBorder="1" applyAlignment="1" applyProtection="1">
      <alignment horizontal="center" vertical="center"/>
      <protection hidden="1"/>
    </xf>
    <xf numFmtId="0" fontId="61" fillId="0" borderId="4"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49" fontId="7" fillId="0" borderId="53" xfId="0" applyNumberFormat="1" applyFont="1" applyBorder="1" applyAlignment="1" applyProtection="1">
      <alignment horizontal="left" vertical="center"/>
      <protection locked="0" hidden="1"/>
    </xf>
    <xf numFmtId="49" fontId="7" fillId="0" borderId="54" xfId="0" applyNumberFormat="1" applyFont="1" applyBorder="1" applyAlignment="1" applyProtection="1">
      <alignment horizontal="left" vertical="center"/>
      <protection locked="0" hidden="1"/>
    </xf>
    <xf numFmtId="49" fontId="7" fillId="0" borderId="55" xfId="0" applyNumberFormat="1" applyFont="1" applyBorder="1" applyAlignment="1" applyProtection="1">
      <alignment horizontal="left" vertical="center"/>
      <protection locked="0" hidden="1"/>
    </xf>
    <xf numFmtId="0" fontId="8" fillId="0" borderId="38" xfId="4" applyFont="1" applyBorder="1" applyAlignment="1" applyProtection="1">
      <alignment horizontal="left" vertical="center"/>
      <protection hidden="1"/>
    </xf>
    <xf numFmtId="0" fontId="8" fillId="0" borderId="56" xfId="4" applyFont="1" applyBorder="1" applyAlignment="1" applyProtection="1">
      <alignment horizontal="left" vertical="center"/>
      <protection hidden="1"/>
    </xf>
    <xf numFmtId="0" fontId="8" fillId="0" borderId="57" xfId="4" applyFont="1" applyBorder="1" applyAlignment="1" applyProtection="1">
      <alignment horizontal="left" vertical="center"/>
      <protection hidden="1"/>
    </xf>
    <xf numFmtId="49" fontId="7" fillId="0" borderId="53" xfId="4" applyNumberFormat="1" applyFont="1" applyBorder="1" applyAlignment="1" applyProtection="1">
      <alignment horizontal="left" vertical="center"/>
      <protection locked="0" hidden="1"/>
    </xf>
    <xf numFmtId="49" fontId="7" fillId="0" borderId="54" xfId="4" applyNumberFormat="1" applyFont="1" applyBorder="1" applyAlignment="1" applyProtection="1">
      <alignment horizontal="left" vertical="center"/>
      <protection locked="0" hidden="1"/>
    </xf>
    <xf numFmtId="49" fontId="7" fillId="0" borderId="55" xfId="4" applyNumberFormat="1" applyFont="1" applyBorder="1" applyAlignment="1" applyProtection="1">
      <alignment horizontal="left" vertical="center"/>
      <protection locked="0" hidden="1"/>
    </xf>
    <xf numFmtId="0" fontId="9" fillId="0" borderId="50" xfId="4" applyFont="1" applyBorder="1" applyAlignment="1" applyProtection="1">
      <alignment horizontal="left" vertical="center"/>
      <protection hidden="1"/>
    </xf>
    <xf numFmtId="0" fontId="9" fillId="0" borderId="51" xfId="4" applyFont="1" applyBorder="1" applyAlignment="1" applyProtection="1">
      <alignment horizontal="left" vertical="center"/>
      <protection hidden="1"/>
    </xf>
    <xf numFmtId="0" fontId="9" fillId="0" borderId="52" xfId="4" applyFont="1" applyBorder="1" applyAlignment="1" applyProtection="1">
      <alignment horizontal="left" vertical="center"/>
      <protection hidden="1"/>
    </xf>
    <xf numFmtId="49" fontId="59" fillId="0" borderId="47" xfId="4" applyNumberFormat="1" applyFont="1" applyBorder="1" applyAlignment="1" applyProtection="1">
      <alignment horizontal="left" vertical="center"/>
      <protection locked="0" hidden="1"/>
    </xf>
    <xf numFmtId="49" fontId="59" fillId="0" borderId="48" xfId="4" applyNumberFormat="1" applyFont="1" applyBorder="1" applyAlignment="1" applyProtection="1">
      <alignment horizontal="left" vertical="center"/>
      <protection locked="0" hidden="1"/>
    </xf>
    <xf numFmtId="49" fontId="59" fillId="0" borderId="49" xfId="4" applyNumberFormat="1" applyFont="1" applyBorder="1" applyAlignment="1" applyProtection="1">
      <alignment horizontal="left" vertical="center"/>
      <protection locked="0" hidden="1"/>
    </xf>
    <xf numFmtId="8" fontId="59" fillId="0" borderId="38" xfId="0" applyNumberFormat="1" applyFont="1" applyBorder="1" applyAlignment="1" applyProtection="1">
      <alignment horizontal="left"/>
      <protection hidden="1"/>
    </xf>
    <xf numFmtId="8" fontId="59" fillId="0" borderId="56" xfId="0" applyNumberFormat="1" applyFont="1" applyBorder="1" applyAlignment="1" applyProtection="1">
      <alignment horizontal="left"/>
      <protection hidden="1"/>
    </xf>
    <xf numFmtId="8" fontId="59" fillId="0" borderId="57" xfId="0" applyNumberFormat="1" applyFont="1" applyBorder="1" applyAlignment="1" applyProtection="1">
      <alignment horizontal="left"/>
      <protection hidden="1"/>
    </xf>
    <xf numFmtId="0" fontId="6" fillId="0" borderId="38" xfId="4" applyFont="1" applyBorder="1" applyAlignment="1" applyProtection="1">
      <alignment horizontal="left" vertical="center"/>
      <protection hidden="1"/>
    </xf>
    <xf numFmtId="0" fontId="53" fillId="0" borderId="41" xfId="0" applyFont="1" applyBorder="1" applyAlignment="1"/>
    <xf numFmtId="0" fontId="0" fillId="0" borderId="41" xfId="0" applyBorder="1" applyAlignment="1"/>
    <xf numFmtId="0" fontId="41" fillId="0" borderId="1" xfId="0" applyFont="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49" fontId="53" fillId="5" borderId="47" xfId="0" applyNumberFormat="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3" fillId="5" borderId="49" xfId="0" applyFont="1" applyFill="1" applyBorder="1" applyAlignment="1">
      <alignment horizontal="center" vertical="center" wrapText="1"/>
    </xf>
    <xf numFmtId="8" fontId="53" fillId="0" borderId="66" xfId="0" applyNumberFormat="1" applyFont="1" applyBorder="1" applyAlignment="1"/>
    <xf numFmtId="0" fontId="0" fillId="0" borderId="54" xfId="0" applyBorder="1" applyAlignment="1"/>
    <xf numFmtId="0" fontId="0" fillId="0" borderId="55"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42" xfId="0" applyBorder="1" applyAlignment="1"/>
    <xf numFmtId="0" fontId="0" fillId="0" borderId="39" xfId="0" applyBorder="1" applyAlignment="1"/>
    <xf numFmtId="0" fontId="0" fillId="0" borderId="43" xfId="0" applyBorder="1" applyAlignment="1"/>
    <xf numFmtId="0" fontId="0" fillId="0" borderId="2" xfId="0" applyBorder="1" applyAlignment="1"/>
    <xf numFmtId="0" fontId="0" fillId="0" borderId="40" xfId="0" applyBorder="1" applyAlignment="1"/>
    <xf numFmtId="0" fontId="0" fillId="0" borderId="62" xfId="0" applyBorder="1" applyAlignment="1"/>
    <xf numFmtId="49" fontId="0" fillId="0" borderId="42" xfId="0" applyNumberFormat="1" applyBorder="1" applyAlignment="1">
      <alignment wrapText="1"/>
    </xf>
    <xf numFmtId="0" fontId="0" fillId="0" borderId="39" xfId="0" applyBorder="1" applyAlignment="1">
      <alignment wrapText="1"/>
    </xf>
    <xf numFmtId="0" fontId="0" fillId="0" borderId="43" xfId="0" applyBorder="1" applyAlignment="1">
      <alignment wrapText="1"/>
    </xf>
    <xf numFmtId="0" fontId="42" fillId="3" borderId="58" xfId="0" applyFont="1" applyFill="1" applyBorder="1" applyAlignment="1">
      <alignment vertical="center" wrapText="1"/>
    </xf>
    <xf numFmtId="0" fontId="0" fillId="0" borderId="59" xfId="0" applyBorder="1" applyAlignment="1">
      <alignment wrapText="1"/>
    </xf>
    <xf numFmtId="0" fontId="0" fillId="0" borderId="60" xfId="0" applyBorder="1" applyAlignment="1">
      <alignment wrapText="1"/>
    </xf>
    <xf numFmtId="49" fontId="53" fillId="0" borderId="61" xfId="0" applyNumberFormat="1" applyFont="1" applyBorder="1" applyAlignment="1"/>
    <xf numFmtId="0" fontId="0" fillId="0" borderId="48" xfId="0" applyBorder="1" applyAlignment="1"/>
    <xf numFmtId="0" fontId="0" fillId="0" borderId="49" xfId="0" applyBorder="1" applyAlignment="1"/>
    <xf numFmtId="0" fontId="41" fillId="3" borderId="4" xfId="0" applyFont="1" applyFill="1" applyBorder="1" applyAlignment="1">
      <alignment vertical="center"/>
    </xf>
    <xf numFmtId="0" fontId="0" fillId="0" borderId="0" xfId="0" applyBorder="1" applyAlignment="1"/>
    <xf numFmtId="0" fontId="0" fillId="0" borderId="5" xfId="0" applyBorder="1" applyAlignment="1"/>
    <xf numFmtId="0" fontId="41" fillId="3" borderId="6" xfId="0" applyFont="1" applyFill="1" applyBorder="1" applyAlignment="1">
      <alignment vertical="center"/>
    </xf>
    <xf numFmtId="0" fontId="0" fillId="0" borderId="7" xfId="0" applyBorder="1" applyAlignment="1"/>
    <xf numFmtId="0" fontId="0" fillId="0" borderId="8" xfId="0" applyBorder="1" applyAlignment="1"/>
    <xf numFmtId="0" fontId="41" fillId="3" borderId="1" xfId="0" applyFont="1" applyFill="1" applyBorder="1" applyAlignment="1">
      <alignment vertical="center" wrapText="1"/>
    </xf>
    <xf numFmtId="0" fontId="0" fillId="0" borderId="0" xfId="0" applyBorder="1" applyAlignment="1">
      <alignment wrapText="1"/>
    </xf>
    <xf numFmtId="49" fontId="0" fillId="0" borderId="63" xfId="0" applyNumberFormat="1" applyBorder="1" applyAlignment="1">
      <alignment wrapText="1"/>
    </xf>
    <xf numFmtId="0" fontId="0" fillId="0" borderId="64" xfId="0" applyBorder="1" applyAlignment="1">
      <alignment wrapText="1"/>
    </xf>
    <xf numFmtId="0" fontId="0" fillId="0" borderId="65" xfId="0" applyBorder="1" applyAlignment="1">
      <alignment wrapText="1"/>
    </xf>
  </cellXfs>
  <cellStyles count="6">
    <cellStyle name="Comma" xfId="1" builtinId="3"/>
    <cellStyle name="Currency 2" xfId="2" xr:uid="{00000000-0005-0000-0000-000001000000}"/>
    <cellStyle name="Normal" xfId="0" builtinId="0"/>
    <cellStyle name="Normal 2" xfId="3" xr:uid="{00000000-0005-0000-0000-000003000000}"/>
    <cellStyle name="Normal_Sheet1" xfId="4" xr:uid="{00000000-0005-0000-0000-000004000000}"/>
    <cellStyle name="Percent" xfId="5" builtinId="5"/>
  </cellStyles>
  <dxfs count="6">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22</xdr:col>
      <xdr:colOff>406400</xdr:colOff>
      <xdr:row>36</xdr:row>
      <xdr:rowOff>114300</xdr:rowOff>
    </xdr:from>
    <xdr:to>
      <xdr:col>24</xdr:col>
      <xdr:colOff>114542</xdr:colOff>
      <xdr:row>42</xdr:row>
      <xdr:rowOff>47780</xdr:rowOff>
    </xdr:to>
    <xdr:sp macro="" textlink="">
      <xdr:nvSpPr>
        <xdr:cNvPr id="3" name="Text Box 95">
          <a:extLst>
            <a:ext uri="{FF2B5EF4-FFF2-40B4-BE49-F238E27FC236}">
              <a16:creationId xmlns:a16="http://schemas.microsoft.com/office/drawing/2014/main" id="{96E15DD0-080E-45DF-9B10-A4A1E89A1E95}"/>
            </a:ext>
          </a:extLst>
        </xdr:cNvPr>
        <xdr:cNvSpPr txBox="1">
          <a:spLocks noChangeArrowheads="1"/>
        </xdr:cNvSpPr>
      </xdr:nvSpPr>
      <xdr:spPr bwMode="auto">
        <a:xfrm>
          <a:off x="15300325" y="8248650"/>
          <a:ext cx="682808" cy="1098627"/>
        </a:xfrm>
        <a:prstGeom prst="rect">
          <a:avLst/>
        </a:prstGeom>
        <a:noFill/>
        <a:ln>
          <a:noFill/>
        </a:ln>
        <a:effectLst/>
      </xdr:spPr>
      <xdr:txBody>
        <a:bodyPr vertOverflow="clip" vert="vert270" wrap="square" lIns="108000" tIns="0" rIns="90000" bIns="0" anchor="t" upright="1"/>
        <a:lstStyle/>
        <a:p>
          <a:pPr algn="r" rtl="0">
            <a:defRPr sz="1000"/>
          </a:pPr>
          <a:r>
            <a:rPr lang="en-AU" sz="1200" b="1" i="0" u="none" strike="noStrike" baseline="0">
              <a:solidFill>
                <a:srgbClr val="000000"/>
              </a:solidFill>
              <a:latin typeface="Arial"/>
              <a:cs typeface="Arial"/>
            </a:rPr>
            <a:t>Page 1 of 2</a:t>
          </a:r>
        </a:p>
      </xdr:txBody>
    </xdr:sp>
    <xdr:clientData/>
  </xdr:twoCellAnchor>
  <xdr:twoCellAnchor editAs="oneCell">
    <xdr:from>
      <xdr:col>46</xdr:col>
      <xdr:colOff>193675</xdr:colOff>
      <xdr:row>35</xdr:row>
      <xdr:rowOff>127000</xdr:rowOff>
    </xdr:from>
    <xdr:to>
      <xdr:col>46</xdr:col>
      <xdr:colOff>684462</xdr:colOff>
      <xdr:row>41</xdr:row>
      <xdr:rowOff>114390</xdr:rowOff>
    </xdr:to>
    <xdr:sp macro="" textlink="">
      <xdr:nvSpPr>
        <xdr:cNvPr id="4" name="Text Box 96">
          <a:extLst>
            <a:ext uri="{FF2B5EF4-FFF2-40B4-BE49-F238E27FC236}">
              <a16:creationId xmlns:a16="http://schemas.microsoft.com/office/drawing/2014/main" id="{140A6D35-05E0-4825-BAAA-8E208766F396}"/>
            </a:ext>
          </a:extLst>
        </xdr:cNvPr>
        <xdr:cNvSpPr txBox="1">
          <a:spLocks noChangeArrowheads="1"/>
        </xdr:cNvSpPr>
      </xdr:nvSpPr>
      <xdr:spPr bwMode="auto">
        <a:xfrm>
          <a:off x="29759275" y="8080375"/>
          <a:ext cx="506557" cy="1104900"/>
        </a:xfrm>
        <a:prstGeom prst="rect">
          <a:avLst/>
        </a:prstGeom>
        <a:noFill/>
        <a:ln>
          <a:noFill/>
        </a:ln>
        <a:effectLst/>
      </xdr:spPr>
      <xdr:txBody>
        <a:bodyPr vertOverflow="clip" vert="vert270" wrap="square" lIns="108000" tIns="0" rIns="90000" bIns="0" anchor="t" upright="1"/>
        <a:lstStyle/>
        <a:p>
          <a:pPr algn="r" rtl="0">
            <a:defRPr sz="1000"/>
          </a:pPr>
          <a:r>
            <a:rPr lang="en-AU" sz="1200" b="1" i="0" u="none" strike="noStrike" baseline="0">
              <a:solidFill>
                <a:srgbClr val="000000"/>
              </a:solidFill>
              <a:latin typeface="Arial"/>
              <a:cs typeface="Arial"/>
            </a:rPr>
            <a:t>Page 2 of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120"/>
  <sheetViews>
    <sheetView tabSelected="1" zoomScale="80" zoomScaleNormal="80" workbookViewId="0">
      <selection activeCell="I17" sqref="I17"/>
    </sheetView>
  </sheetViews>
  <sheetFormatPr defaultColWidth="11" defaultRowHeight="15.75" x14ac:dyDescent="0.25"/>
  <cols>
    <col min="7" max="7" width="0" hidden="1" customWidth="1"/>
    <col min="48" max="53" width="0" hidden="1" customWidth="1"/>
    <col min="54" max="54" width="14" hidden="1" customWidth="1"/>
    <col min="55" max="61" width="0" hidden="1" customWidth="1"/>
    <col min="62" max="62" width="23.125" hidden="1" customWidth="1"/>
    <col min="63" max="63" width="0" hidden="1" customWidth="1"/>
    <col min="64" max="64" width="12.375" hidden="1" customWidth="1"/>
    <col min="65" max="65" width="0" hidden="1" customWidth="1"/>
    <col min="66" max="66" width="12.5" hidden="1" customWidth="1"/>
    <col min="67" max="68" width="0" hidden="1" customWidth="1"/>
    <col min="69" max="69" width="14" hidden="1" customWidth="1"/>
    <col min="70" max="71" width="0" hidden="1" customWidth="1"/>
  </cols>
  <sheetData>
    <row r="1" spans="1:69" ht="16.5" customHeight="1" thickBot="1" x14ac:dyDescent="0.3">
      <c r="A1" s="398" t="s">
        <v>272</v>
      </c>
      <c r="B1" s="399"/>
      <c r="C1" s="399"/>
      <c r="D1" s="399"/>
      <c r="E1" s="399"/>
      <c r="F1" s="399"/>
      <c r="G1" s="234"/>
      <c r="H1" s="235"/>
      <c r="I1" s="362" t="s">
        <v>141</v>
      </c>
      <c r="J1" s="363"/>
      <c r="K1" s="364"/>
      <c r="L1" s="3"/>
      <c r="M1" s="4"/>
      <c r="N1" s="4"/>
      <c r="O1" s="5"/>
      <c r="P1" s="6"/>
      <c r="Q1" s="7"/>
      <c r="R1" s="2"/>
      <c r="S1" s="2"/>
      <c r="T1" s="2"/>
      <c r="U1" s="2"/>
      <c r="V1" s="2"/>
      <c r="W1" s="2"/>
      <c r="X1" s="8"/>
      <c r="Y1" s="1"/>
      <c r="Z1" s="2"/>
      <c r="AA1" s="2"/>
      <c r="AB1" s="2"/>
      <c r="AC1" s="2"/>
      <c r="AD1" s="2"/>
      <c r="AE1" s="2"/>
      <c r="AF1" s="2"/>
      <c r="AG1" s="2"/>
      <c r="AH1" s="1"/>
      <c r="AI1" s="2"/>
      <c r="AJ1" s="2"/>
      <c r="AK1" s="2"/>
      <c r="AL1" s="2"/>
      <c r="AM1" s="23"/>
      <c r="AN1" s="2"/>
      <c r="AO1" s="2"/>
      <c r="AP1" s="2"/>
      <c r="AQ1" s="2"/>
      <c r="AR1" s="2"/>
      <c r="AS1" s="2"/>
      <c r="AT1" s="2"/>
      <c r="AU1" s="8"/>
      <c r="AV1" s="223"/>
      <c r="AW1" s="224" t="s">
        <v>237</v>
      </c>
      <c r="AX1" s="223"/>
      <c r="AY1" s="223"/>
      <c r="AZ1" s="223"/>
      <c r="BA1" s="223"/>
      <c r="BB1" s="223"/>
      <c r="BC1" s="223"/>
      <c r="BD1" s="223"/>
      <c r="BE1" s="223"/>
      <c r="BF1" s="223"/>
      <c r="BG1" s="223"/>
      <c r="BH1" s="223"/>
    </row>
    <row r="2" spans="1:69" ht="16.5" customHeight="1" thickBot="1" x14ac:dyDescent="0.3">
      <c r="A2" s="400"/>
      <c r="B2" s="401"/>
      <c r="C2" s="401"/>
      <c r="D2" s="401"/>
      <c r="E2" s="401"/>
      <c r="F2" s="401"/>
      <c r="G2" s="236"/>
      <c r="H2" s="238"/>
      <c r="I2" s="365"/>
      <c r="J2" s="366"/>
      <c r="K2" s="367"/>
      <c r="L2" s="368" t="s">
        <v>184</v>
      </c>
      <c r="M2" s="369"/>
      <c r="N2" s="369"/>
      <c r="O2" s="369"/>
      <c r="P2" s="370"/>
      <c r="Q2" s="371"/>
      <c r="R2" s="372"/>
      <c r="S2" s="372"/>
      <c r="T2" s="373"/>
      <c r="U2" s="9"/>
      <c r="V2" s="10"/>
      <c r="W2" s="10"/>
      <c r="X2" s="11"/>
      <c r="Y2" s="9"/>
      <c r="Z2" s="10"/>
      <c r="AA2" s="10"/>
      <c r="AB2" s="10"/>
      <c r="AC2" s="10"/>
      <c r="AD2" s="10"/>
      <c r="AE2" s="10"/>
      <c r="AF2" s="10"/>
      <c r="AG2" s="10"/>
      <c r="AH2" s="90"/>
      <c r="AI2" s="91"/>
      <c r="AJ2" s="91"/>
      <c r="AK2" s="271"/>
      <c r="AL2" s="271"/>
      <c r="AM2" s="271"/>
      <c r="AN2" s="10"/>
      <c r="AO2" s="10"/>
      <c r="AP2" s="10"/>
      <c r="AQ2" s="10"/>
      <c r="AR2" s="10"/>
      <c r="AS2" s="10"/>
      <c r="AT2" s="10"/>
      <c r="AU2" s="11"/>
      <c r="BQ2" t="s">
        <v>268</v>
      </c>
    </row>
    <row r="3" spans="1:69" ht="15.75" customHeight="1" x14ac:dyDescent="0.25">
      <c r="A3" s="400"/>
      <c r="B3" s="401"/>
      <c r="C3" s="401"/>
      <c r="D3" s="401"/>
      <c r="E3" s="401"/>
      <c r="F3" s="401"/>
      <c r="G3" s="236"/>
      <c r="H3" s="238"/>
      <c r="I3" s="365" t="s">
        <v>0</v>
      </c>
      <c r="J3" s="366"/>
      <c r="K3" s="367"/>
      <c r="L3" s="368"/>
      <c r="M3" s="369"/>
      <c r="N3" s="369"/>
      <c r="O3" s="369"/>
      <c r="P3" s="370"/>
      <c r="Q3" s="374"/>
      <c r="R3" s="375"/>
      <c r="S3" s="375"/>
      <c r="T3" s="376"/>
      <c r="U3" s="9"/>
      <c r="V3" s="10"/>
      <c r="W3" s="10"/>
      <c r="X3" s="11"/>
      <c r="Y3" s="9"/>
      <c r="Z3" s="10"/>
      <c r="AA3" s="10"/>
      <c r="AB3" s="10"/>
      <c r="AC3" s="10"/>
      <c r="AD3" s="10"/>
      <c r="AE3" s="10"/>
      <c r="AF3" s="10"/>
      <c r="AG3" s="10"/>
      <c r="AH3" s="92"/>
      <c r="AI3" s="91"/>
      <c r="AJ3" s="91"/>
      <c r="AK3" s="271"/>
      <c r="AL3" s="271"/>
      <c r="AM3" s="271"/>
      <c r="AN3" s="10"/>
      <c r="AO3" s="10"/>
      <c r="AP3" s="10"/>
      <c r="AQ3" s="10"/>
      <c r="AR3" s="272" t="s">
        <v>119</v>
      </c>
      <c r="AS3" s="273"/>
      <c r="AT3" s="274"/>
      <c r="AU3" s="11"/>
      <c r="AY3" s="245" t="s">
        <v>232</v>
      </c>
      <c r="AZ3" s="246"/>
      <c r="BA3" s="246"/>
      <c r="BB3" s="246"/>
      <c r="BC3" s="247"/>
    </row>
    <row r="4" spans="1:69" ht="15.75" customHeight="1" x14ac:dyDescent="0.25">
      <c r="A4" s="239"/>
      <c r="B4" s="236"/>
      <c r="C4" s="236"/>
      <c r="D4" s="237"/>
      <c r="E4" s="236"/>
      <c r="F4" s="236" t="s">
        <v>273</v>
      </c>
      <c r="G4" s="236"/>
      <c r="H4" s="238"/>
      <c r="I4" s="365"/>
      <c r="J4" s="366"/>
      <c r="K4" s="367"/>
      <c r="L4" s="368"/>
      <c r="M4" s="369"/>
      <c r="N4" s="369"/>
      <c r="O4" s="369"/>
      <c r="P4" s="370"/>
      <c r="Q4" s="374"/>
      <c r="R4" s="375"/>
      <c r="S4" s="375"/>
      <c r="T4" s="376"/>
      <c r="U4" s="9"/>
      <c r="V4" s="10"/>
      <c r="W4" s="10"/>
      <c r="X4" s="11"/>
      <c r="Y4" s="9"/>
      <c r="Z4" s="10"/>
      <c r="AA4" s="10"/>
      <c r="AB4" s="10"/>
      <c r="AC4" s="10"/>
      <c r="AD4" s="10"/>
      <c r="AE4" s="10"/>
      <c r="AF4" s="10"/>
      <c r="AG4" s="10"/>
      <c r="AH4" s="9"/>
      <c r="AI4" s="10"/>
      <c r="AJ4" s="10"/>
      <c r="AK4" s="10"/>
      <c r="AL4" s="10"/>
      <c r="AM4" s="10"/>
      <c r="AN4" s="10"/>
      <c r="AO4" s="10"/>
      <c r="AP4" s="10"/>
      <c r="AQ4" s="10"/>
      <c r="AR4" s="275"/>
      <c r="AS4" s="276"/>
      <c r="AT4" s="277"/>
      <c r="AU4" s="11"/>
      <c r="AY4" s="248"/>
      <c r="AZ4" s="249"/>
      <c r="BA4" s="249"/>
      <c r="BB4" s="249"/>
      <c r="BC4" s="250"/>
      <c r="BJ4" s="164" t="s">
        <v>267</v>
      </c>
      <c r="BK4" s="165">
        <v>245</v>
      </c>
      <c r="BL4" s="164" t="s">
        <v>185</v>
      </c>
      <c r="BM4" s="164"/>
      <c r="BN4" s="164"/>
      <c r="BP4" t="s">
        <v>186</v>
      </c>
      <c r="BQ4" s="222">
        <v>0</v>
      </c>
    </row>
    <row r="5" spans="1:69" ht="16.5" customHeight="1" thickBot="1" x14ac:dyDescent="0.3">
      <c r="A5" s="239"/>
      <c r="B5" s="236"/>
      <c r="C5" s="236"/>
      <c r="D5" s="237"/>
      <c r="E5" s="236"/>
      <c r="F5" s="240"/>
      <c r="G5" s="236"/>
      <c r="H5" s="238"/>
      <c r="I5" s="365" t="s">
        <v>1</v>
      </c>
      <c r="J5" s="366"/>
      <c r="K5" s="367"/>
      <c r="L5" s="368"/>
      <c r="M5" s="369"/>
      <c r="N5" s="369"/>
      <c r="O5" s="369"/>
      <c r="P5" s="370"/>
      <c r="Q5" s="377"/>
      <c r="R5" s="378"/>
      <c r="S5" s="378"/>
      <c r="T5" s="379"/>
      <c r="U5" s="13"/>
      <c r="V5" s="14"/>
      <c r="W5" s="14"/>
      <c r="X5" s="15"/>
      <c r="Y5" s="9"/>
      <c r="Z5" s="10"/>
      <c r="AA5" s="10"/>
      <c r="AB5" s="10"/>
      <c r="AC5" s="10"/>
      <c r="AD5" s="10"/>
      <c r="AE5" s="10"/>
      <c r="AF5" s="10"/>
      <c r="AG5" s="10"/>
      <c r="AH5" s="9"/>
      <c r="AI5" s="10"/>
      <c r="AJ5" s="10"/>
      <c r="AK5" s="10"/>
      <c r="AL5" s="10"/>
      <c r="AM5" s="10"/>
      <c r="AN5" s="10"/>
      <c r="AO5" s="10"/>
      <c r="AP5" s="10"/>
      <c r="AQ5" s="10"/>
      <c r="AR5" s="278"/>
      <c r="AS5" s="279"/>
      <c r="AT5" s="280"/>
      <c r="AU5" s="11"/>
      <c r="AY5" s="248"/>
      <c r="AZ5" s="249"/>
      <c r="BA5" s="249"/>
      <c r="BB5" s="249"/>
      <c r="BC5" s="250"/>
      <c r="BJ5" s="164" t="s">
        <v>187</v>
      </c>
      <c r="BK5" s="165">
        <v>245</v>
      </c>
      <c r="BL5" s="164" t="s">
        <v>185</v>
      </c>
      <c r="BM5" s="164"/>
      <c r="BN5" s="164"/>
      <c r="BP5" t="s">
        <v>188</v>
      </c>
      <c r="BQ5" s="222">
        <v>0.04</v>
      </c>
    </row>
    <row r="6" spans="1:69" ht="16.5" customHeight="1" thickBot="1" x14ac:dyDescent="0.3">
      <c r="A6" s="241"/>
      <c r="B6" s="242"/>
      <c r="C6" s="242"/>
      <c r="D6" s="243"/>
      <c r="E6" s="242"/>
      <c r="F6" s="242"/>
      <c r="G6" s="242"/>
      <c r="H6" s="244"/>
      <c r="I6" s="380"/>
      <c r="J6" s="381"/>
      <c r="K6" s="382"/>
      <c r="L6" s="16"/>
      <c r="M6" s="17"/>
      <c r="N6" s="18"/>
      <c r="O6" s="19"/>
      <c r="P6" s="20"/>
      <c r="Q6" s="21"/>
      <c r="R6" s="21"/>
      <c r="S6" s="22" t="s">
        <v>2</v>
      </c>
      <c r="T6" s="23"/>
      <c r="U6" s="23"/>
      <c r="V6" s="23"/>
      <c r="W6" s="24"/>
      <c r="X6" s="24"/>
      <c r="Y6" s="9"/>
      <c r="Z6" s="10"/>
      <c r="AA6" s="10"/>
      <c r="AB6" s="10"/>
      <c r="AC6" s="10"/>
      <c r="AD6" s="10"/>
      <c r="AE6" s="10"/>
      <c r="AF6" s="10"/>
      <c r="AG6" s="10"/>
      <c r="AH6" s="9"/>
      <c r="AI6" s="10"/>
      <c r="AJ6" s="10"/>
      <c r="AK6" s="10"/>
      <c r="AL6" s="10"/>
      <c r="AM6" s="10"/>
      <c r="AN6" s="10"/>
      <c r="AO6" s="10"/>
      <c r="AP6" s="10"/>
      <c r="AQ6" s="10"/>
      <c r="AR6" s="10"/>
      <c r="AS6" s="10"/>
      <c r="AT6" s="10"/>
      <c r="AU6" s="11"/>
      <c r="AY6" s="251"/>
      <c r="AZ6" s="252"/>
      <c r="BA6" s="252"/>
      <c r="BB6" s="252"/>
      <c r="BC6" s="253"/>
      <c r="BJ6" s="166" t="s">
        <v>189</v>
      </c>
      <c r="BK6" s="167" t="s">
        <v>190</v>
      </c>
      <c r="BL6" s="168" t="s">
        <v>191</v>
      </c>
      <c r="BM6" s="164"/>
      <c r="BN6" s="164"/>
      <c r="BP6" t="s">
        <v>192</v>
      </c>
      <c r="BQ6" s="222">
        <v>0.08</v>
      </c>
    </row>
    <row r="7" spans="1:69" ht="18.75" thickBot="1" x14ac:dyDescent="0.3">
      <c r="A7" s="321" t="s">
        <v>3</v>
      </c>
      <c r="B7" s="322"/>
      <c r="C7" s="323"/>
      <c r="D7" s="324"/>
      <c r="E7" s="325"/>
      <c r="F7" s="325"/>
      <c r="G7" s="325"/>
      <c r="H7" s="326"/>
      <c r="I7" s="25" t="s">
        <v>4</v>
      </c>
      <c r="J7" s="402"/>
      <c r="K7" s="403"/>
      <c r="L7" s="404"/>
      <c r="M7" s="405" t="s">
        <v>5</v>
      </c>
      <c r="N7" s="406"/>
      <c r="O7" s="407"/>
      <c r="P7" s="327"/>
      <c r="Q7" s="328"/>
      <c r="R7" s="329"/>
      <c r="S7" s="408"/>
      <c r="T7" s="409"/>
      <c r="U7" s="409"/>
      <c r="V7" s="409"/>
      <c r="W7" s="409"/>
      <c r="X7" s="410"/>
      <c r="Y7" s="383" t="s">
        <v>120</v>
      </c>
      <c r="Z7" s="384"/>
      <c r="AA7" s="384"/>
      <c r="AB7" s="385"/>
      <c r="AC7" s="259"/>
      <c r="AD7" s="260"/>
      <c r="AE7" s="260"/>
      <c r="AF7" s="260"/>
      <c r="AG7" s="261"/>
      <c r="AH7" s="383" t="s">
        <v>121</v>
      </c>
      <c r="AI7" s="385"/>
      <c r="AJ7" s="386"/>
      <c r="AK7" s="387"/>
      <c r="AL7" s="388"/>
      <c r="AM7" s="265" t="s">
        <v>122</v>
      </c>
      <c r="AN7" s="266"/>
      <c r="AO7" s="267"/>
      <c r="AP7" s="268"/>
      <c r="AQ7" s="269"/>
      <c r="AR7" s="269"/>
      <c r="AS7" s="270"/>
      <c r="AT7" s="93"/>
      <c r="AU7" s="94"/>
      <c r="BG7" t="e">
        <f>BG8/D32</f>
        <v>#DIV/0!</v>
      </c>
      <c r="BJ7" s="169" t="s">
        <v>193</v>
      </c>
      <c r="BK7" s="170">
        <v>111</v>
      </c>
      <c r="BL7" s="170">
        <v>205</v>
      </c>
      <c r="BM7" s="169" t="s">
        <v>194</v>
      </c>
      <c r="BN7" s="164"/>
      <c r="BP7" t="s">
        <v>195</v>
      </c>
      <c r="BQ7" s="222">
        <v>0.08</v>
      </c>
    </row>
    <row r="8" spans="1:69" ht="18.75" thickBot="1" x14ac:dyDescent="0.3">
      <c r="A8" s="411" t="s">
        <v>6</v>
      </c>
      <c r="B8" s="412"/>
      <c r="C8" s="413"/>
      <c r="D8" s="414"/>
      <c r="E8" s="415"/>
      <c r="F8" s="415"/>
      <c r="G8" s="415"/>
      <c r="H8" s="416"/>
      <c r="I8" s="26" t="s">
        <v>7</v>
      </c>
      <c r="J8" s="389"/>
      <c r="K8" s="390"/>
      <c r="L8" s="391"/>
      <c r="M8" s="339" t="s">
        <v>8</v>
      </c>
      <c r="N8" s="340"/>
      <c r="O8" s="341"/>
      <c r="P8" s="392"/>
      <c r="Q8" s="393"/>
      <c r="R8" s="394"/>
      <c r="S8" s="342"/>
      <c r="T8" s="343"/>
      <c r="U8" s="343"/>
      <c r="V8" s="343"/>
      <c r="W8" s="343"/>
      <c r="X8" s="344"/>
      <c r="Y8" s="256" t="s">
        <v>123</v>
      </c>
      <c r="Z8" s="257"/>
      <c r="AA8" s="257"/>
      <c r="AB8" s="258"/>
      <c r="AC8" s="259"/>
      <c r="AD8" s="260"/>
      <c r="AE8" s="260"/>
      <c r="AF8" s="260"/>
      <c r="AG8" s="261"/>
      <c r="AH8" s="254" t="s">
        <v>7</v>
      </c>
      <c r="AI8" s="255"/>
      <c r="AJ8" s="262"/>
      <c r="AK8" s="263"/>
      <c r="AL8" s="264"/>
      <c r="AM8" s="287" t="s">
        <v>124</v>
      </c>
      <c r="AN8" s="288"/>
      <c r="AO8" s="289"/>
      <c r="AP8" s="268"/>
      <c r="AQ8" s="269"/>
      <c r="AR8" s="269"/>
      <c r="AS8" s="270"/>
      <c r="AT8" s="93"/>
      <c r="AU8" s="94"/>
      <c r="AV8" s="171"/>
      <c r="AW8" s="172"/>
      <c r="AX8" s="172"/>
      <c r="AY8" s="172"/>
      <c r="AZ8" s="172"/>
      <c r="BA8" s="172"/>
      <c r="BB8" s="173">
        <v>15</v>
      </c>
      <c r="BC8" s="173">
        <v>4</v>
      </c>
      <c r="BD8" s="174"/>
      <c r="BE8" s="174"/>
      <c r="BF8" s="174"/>
      <c r="BG8" s="173">
        <f>+BG12+BG13+BG14+BG15+BG16+BG17+BG18+BG19+BG20+BG21+BG22+BG23+BG24+BG35+BG36+BG37+BG38+BG29+BG30+BG31</f>
        <v>0</v>
      </c>
      <c r="BH8" s="175">
        <f>+IF(BH10="QLD",0,0)+IF(BH10="NSW",BG8*4%,0)+IF(BH10="VIC",BG8*8%,0)+IF(BH10="SA",BG8*8%,0)+IF(BH10="WA",BG8*8%,0)+IF(BH10="CENTRAL COAST",BG8*4%)</f>
        <v>0</v>
      </c>
      <c r="BJ8" s="169" t="s">
        <v>196</v>
      </c>
      <c r="BK8" s="170">
        <v>196</v>
      </c>
      <c r="BL8" s="170">
        <v>295</v>
      </c>
      <c r="BM8" s="169" t="s">
        <v>194</v>
      </c>
      <c r="BN8" s="164"/>
      <c r="BP8" t="s">
        <v>197</v>
      </c>
      <c r="BQ8" s="222">
        <v>0.08</v>
      </c>
    </row>
    <row r="9" spans="1:69" ht="18.75" thickBot="1" x14ac:dyDescent="0.3">
      <c r="A9" s="293"/>
      <c r="B9" s="294"/>
      <c r="C9" s="295"/>
      <c r="D9" s="330"/>
      <c r="E9" s="331"/>
      <c r="F9" s="331"/>
      <c r="G9" s="331"/>
      <c r="H9" s="332"/>
      <c r="I9" s="26" t="s">
        <v>9</v>
      </c>
      <c r="J9" s="336"/>
      <c r="K9" s="337"/>
      <c r="L9" s="338"/>
      <c r="M9" s="339" t="s">
        <v>143</v>
      </c>
      <c r="N9" s="340"/>
      <c r="O9" s="341"/>
      <c r="P9" s="417"/>
      <c r="Q9" s="418"/>
      <c r="R9" s="419"/>
      <c r="S9" s="342"/>
      <c r="T9" s="343"/>
      <c r="U9" s="343"/>
      <c r="V9" s="343"/>
      <c r="W9" s="343"/>
      <c r="X9" s="344"/>
      <c r="Y9" s="284"/>
      <c r="Z9" s="285"/>
      <c r="AA9" s="285"/>
      <c r="AB9" s="286"/>
      <c r="AC9" s="259"/>
      <c r="AD9" s="260"/>
      <c r="AE9" s="260"/>
      <c r="AF9" s="260"/>
      <c r="AG9" s="261"/>
      <c r="AH9" s="254" t="s">
        <v>125</v>
      </c>
      <c r="AI9" s="255"/>
      <c r="AJ9" s="262"/>
      <c r="AK9" s="263"/>
      <c r="AL9" s="264"/>
      <c r="AM9" s="281" t="s">
        <v>143</v>
      </c>
      <c r="AN9" s="282"/>
      <c r="AO9" s="283"/>
      <c r="AP9" s="281"/>
      <c r="AQ9" s="282"/>
      <c r="AR9" s="282"/>
      <c r="AS9" s="283"/>
      <c r="AT9" s="93"/>
      <c r="AU9" s="94"/>
      <c r="AV9" s="176"/>
      <c r="AW9" s="177"/>
      <c r="AX9" s="177"/>
      <c r="AY9" s="177"/>
      <c r="AZ9" s="177" t="s">
        <v>198</v>
      </c>
      <c r="BA9" s="177"/>
      <c r="BB9" s="177"/>
      <c r="BC9" s="177"/>
      <c r="BD9" s="177"/>
      <c r="BE9" s="177"/>
      <c r="BF9" s="177"/>
      <c r="BG9" s="177"/>
      <c r="BH9" s="178" t="s">
        <v>199</v>
      </c>
      <c r="BJ9" s="169" t="s">
        <v>200</v>
      </c>
      <c r="BK9" s="170">
        <v>251</v>
      </c>
      <c r="BL9" s="170">
        <v>350</v>
      </c>
      <c r="BM9" s="169" t="s">
        <v>194</v>
      </c>
      <c r="BN9" s="164"/>
      <c r="BP9" t="s">
        <v>201</v>
      </c>
      <c r="BQ9" s="222">
        <v>0.04</v>
      </c>
    </row>
    <row r="10" spans="1:69" ht="19.5" thickBot="1" x14ac:dyDescent="0.35">
      <c r="A10" s="296"/>
      <c r="B10" s="297"/>
      <c r="C10" s="298"/>
      <c r="D10" s="345"/>
      <c r="E10" s="346"/>
      <c r="F10" s="346"/>
      <c r="G10" s="346"/>
      <c r="H10" s="347"/>
      <c r="I10" s="29" t="s">
        <v>10</v>
      </c>
      <c r="J10" s="299"/>
      <c r="K10" s="300"/>
      <c r="L10" s="301"/>
      <c r="M10" s="302" t="s">
        <v>11</v>
      </c>
      <c r="N10" s="303"/>
      <c r="O10" s="303"/>
      <c r="P10" s="303"/>
      <c r="Q10" s="303"/>
      <c r="R10" s="304"/>
      <c r="S10" s="354"/>
      <c r="T10" s="355"/>
      <c r="U10" s="355"/>
      <c r="V10" s="355"/>
      <c r="W10" s="355"/>
      <c r="X10" s="356"/>
      <c r="Y10" s="95"/>
      <c r="Z10" s="96"/>
      <c r="AA10" s="96"/>
      <c r="AB10" s="96"/>
      <c r="AC10" s="259"/>
      <c r="AD10" s="260"/>
      <c r="AE10" s="260"/>
      <c r="AF10" s="260"/>
      <c r="AG10" s="261"/>
      <c r="AH10" s="256" t="s">
        <v>126</v>
      </c>
      <c r="AI10" s="258"/>
      <c r="AJ10" s="315"/>
      <c r="AK10" s="316"/>
      <c r="AL10" s="317"/>
      <c r="AM10" s="310" t="s">
        <v>127</v>
      </c>
      <c r="AN10" s="311"/>
      <c r="AO10" s="311"/>
      <c r="AP10" s="311"/>
      <c r="AQ10" s="311"/>
      <c r="AR10" s="311"/>
      <c r="AS10" s="312"/>
      <c r="AT10" s="14"/>
      <c r="AU10" s="15"/>
      <c r="AV10" s="179"/>
      <c r="AW10" s="180"/>
      <c r="AX10" s="180"/>
      <c r="AY10" s="181" t="s">
        <v>202</v>
      </c>
      <c r="AZ10" s="182">
        <v>0</v>
      </c>
      <c r="BA10" s="180"/>
      <c r="BB10" s="180" t="s">
        <v>203</v>
      </c>
      <c r="BC10" s="180" t="s">
        <v>204</v>
      </c>
      <c r="BD10" s="180"/>
      <c r="BE10" s="180"/>
      <c r="BF10" s="180"/>
      <c r="BG10" s="180"/>
      <c r="BH10" s="183"/>
      <c r="BJ10" s="166" t="s">
        <v>205</v>
      </c>
      <c r="BK10" s="167" t="s">
        <v>206</v>
      </c>
      <c r="BL10" s="168" t="s">
        <v>207</v>
      </c>
      <c r="BM10" s="164"/>
      <c r="BN10" s="164"/>
    </row>
    <row r="11" spans="1:69" ht="43.5" thickBot="1" x14ac:dyDescent="0.3">
      <c r="A11" s="30" t="s">
        <v>12</v>
      </c>
      <c r="B11" s="31" t="s">
        <v>13</v>
      </c>
      <c r="C11" s="31" t="s">
        <v>14</v>
      </c>
      <c r="D11" s="31" t="s">
        <v>15</v>
      </c>
      <c r="E11" s="32" t="s">
        <v>16</v>
      </c>
      <c r="F11" s="33" t="s">
        <v>17</v>
      </c>
      <c r="G11" s="33" t="s">
        <v>18</v>
      </c>
      <c r="H11" s="33" t="s">
        <v>19</v>
      </c>
      <c r="I11" s="31" t="s">
        <v>20</v>
      </c>
      <c r="J11" s="31" t="s">
        <v>21</v>
      </c>
      <c r="K11" s="32" t="s">
        <v>22</v>
      </c>
      <c r="L11" s="32" t="s">
        <v>270</v>
      </c>
      <c r="M11" s="31" t="s">
        <v>23</v>
      </c>
      <c r="N11" s="31" t="s">
        <v>24</v>
      </c>
      <c r="O11" s="31" t="s">
        <v>25</v>
      </c>
      <c r="P11" s="31" t="s">
        <v>26</v>
      </c>
      <c r="Q11" s="34" t="s">
        <v>27</v>
      </c>
      <c r="R11" s="32" t="s">
        <v>28</v>
      </c>
      <c r="S11" s="31" t="s">
        <v>29</v>
      </c>
      <c r="T11" s="35" t="s">
        <v>30</v>
      </c>
      <c r="U11" s="35" t="s">
        <v>31</v>
      </c>
      <c r="V11" s="35" t="s">
        <v>32</v>
      </c>
      <c r="W11" s="35" t="s">
        <v>33</v>
      </c>
      <c r="X11" s="36" t="s">
        <v>34</v>
      </c>
      <c r="Y11" s="97" t="s">
        <v>12</v>
      </c>
      <c r="Z11" s="98" t="s">
        <v>183</v>
      </c>
      <c r="AA11" s="98" t="s">
        <v>128</v>
      </c>
      <c r="AB11" s="98" t="s">
        <v>129</v>
      </c>
      <c r="AC11" s="98" t="s">
        <v>130</v>
      </c>
      <c r="AD11" s="98" t="s">
        <v>131</v>
      </c>
      <c r="AE11" s="98"/>
      <c r="AF11" s="98"/>
      <c r="AG11" s="98"/>
      <c r="AH11" s="98"/>
      <c r="AI11" s="98"/>
      <c r="AJ11" s="98"/>
      <c r="AK11" s="98"/>
      <c r="AL11" s="98"/>
      <c r="AM11" s="98" t="s">
        <v>132</v>
      </c>
      <c r="AN11" s="98" t="s">
        <v>133</v>
      </c>
      <c r="AO11" s="98" t="s">
        <v>134</v>
      </c>
      <c r="AP11" s="98" t="s">
        <v>135</v>
      </c>
      <c r="AQ11" s="98" t="s">
        <v>136</v>
      </c>
      <c r="AR11" s="99"/>
      <c r="AS11" s="100"/>
      <c r="AT11" s="101" t="s">
        <v>19</v>
      </c>
      <c r="AU11" s="101" t="s">
        <v>137</v>
      </c>
      <c r="AV11" s="184" t="s">
        <v>208</v>
      </c>
      <c r="AW11" s="185" t="s">
        <v>209</v>
      </c>
      <c r="AX11" s="186" t="s">
        <v>210</v>
      </c>
      <c r="AY11" s="186" t="s">
        <v>211</v>
      </c>
      <c r="AZ11" s="186" t="s">
        <v>212</v>
      </c>
      <c r="BA11" s="186" t="s">
        <v>235</v>
      </c>
      <c r="BB11" s="186" t="s">
        <v>236</v>
      </c>
      <c r="BC11" s="186" t="s">
        <v>214</v>
      </c>
      <c r="BD11" s="186" t="s">
        <v>205</v>
      </c>
      <c r="BE11" s="186" t="s">
        <v>215</v>
      </c>
      <c r="BF11" s="186" t="s">
        <v>216</v>
      </c>
      <c r="BG11" s="187" t="s">
        <v>217</v>
      </c>
      <c r="BH11" s="187" t="s">
        <v>218</v>
      </c>
      <c r="BJ11" s="169" t="s">
        <v>193</v>
      </c>
      <c r="BK11" s="170">
        <v>15</v>
      </c>
      <c r="BL11" s="170">
        <v>15</v>
      </c>
      <c r="BM11" s="169" t="s">
        <v>194</v>
      </c>
      <c r="BN11" s="169"/>
    </row>
    <row r="12" spans="1:69" ht="17.25" thickTop="1" thickBot="1" x14ac:dyDescent="0.3">
      <c r="A12" s="37">
        <v>1</v>
      </c>
      <c r="B12" s="38"/>
      <c r="C12" s="39"/>
      <c r="D12" s="40"/>
      <c r="E12" s="40"/>
      <c r="F12" s="40"/>
      <c r="G12" s="40"/>
      <c r="H12" s="40"/>
      <c r="I12" s="41"/>
      <c r="J12" s="38"/>
      <c r="K12" s="40"/>
      <c r="L12" s="42"/>
      <c r="M12" s="43"/>
      <c r="N12" s="44"/>
      <c r="O12" s="43"/>
      <c r="P12" s="43"/>
      <c r="Q12" s="45"/>
      <c r="R12" s="46"/>
      <c r="S12" s="46" t="s">
        <v>269</v>
      </c>
      <c r="T12" s="47"/>
      <c r="U12" s="47"/>
      <c r="V12" s="47"/>
      <c r="W12" s="47"/>
      <c r="X12" s="48"/>
      <c r="Y12" s="102">
        <v>1</v>
      </c>
      <c r="Z12" s="47"/>
      <c r="AA12" s="47"/>
      <c r="AB12" s="47"/>
      <c r="AC12" s="47"/>
      <c r="AD12" s="47"/>
      <c r="AE12" s="47"/>
      <c r="AF12" s="47"/>
      <c r="AG12" s="47"/>
      <c r="AH12" s="47"/>
      <c r="AI12" s="47"/>
      <c r="AJ12" s="47"/>
      <c r="AK12" s="47"/>
      <c r="AL12" s="47"/>
      <c r="AM12" s="47"/>
      <c r="AN12" s="47"/>
      <c r="AO12" s="47"/>
      <c r="AP12" s="47"/>
      <c r="AQ12" s="47"/>
      <c r="AR12" s="47"/>
      <c r="AS12" s="47"/>
      <c r="AT12" s="103" t="str">
        <f>IF(B12="","",(B12*H12))</f>
        <v/>
      </c>
      <c r="AU12" s="104" t="str">
        <f>IF(B12="","",ROUNDUP(D12*E12*B12/1000000,3))</f>
        <v/>
      </c>
      <c r="AV12" s="188">
        <f>IFERROR(+D12*E12*B12/1000000/AT12,0)</f>
        <v>0</v>
      </c>
      <c r="AW12" s="189">
        <f>IFERROR(+D12/H12,0)</f>
        <v>0</v>
      </c>
      <c r="AX12" s="190">
        <f>IFERROR(IFERROR(+IF(AW12&lt;499,245*AV12*AT12,245*AV12*AT12),0),0)</f>
        <v>0</v>
      </c>
      <c r="AY12" s="190">
        <f>IFERROR(+IF(N12="Bifold IN",$BK$7*D12/1000,0)+IF(N12="Bifold OUT",$BK$7*D12/1000,0)+IF(N12="Sliding",$BK$8*D12/1000,0),0)</f>
        <v>0</v>
      </c>
      <c r="AZ12" s="191">
        <f>IFERROR(+IF(AY12&gt;1,$AZ$10*55*D12/1000,0),0)</f>
        <v>0</v>
      </c>
      <c r="BA12" s="204">
        <f>IFERROR(+IF(Z12="l",(D12+D12+E12+E12)/1000*$BK$19,0)+IF(N12="Sliding",E12/1000*$BK$19,0)*2,0)</f>
        <v>0</v>
      </c>
      <c r="BB12" s="205">
        <f>IFERROR(+IF(AA12="T",D12/1000*$BK$21,0)+IF(AA12="B",D12/1000*$BK$21,0)+IF(AA12="TB",D12/1000*$BK$21*2,0)+IF(AA12="LRTB",(D12+E12)/1000*2*$BK$21,0),0)</f>
        <v>0</v>
      </c>
      <c r="BC12" s="192">
        <f>IFERROR(+IF(AND(P12="S Steel", E12&gt;1200),H12*BK$20*3,0)+IF(AND(P12="S Steel", E12&gt;1800),H12*BK$20*1,0)+IF(AND(P12="S Steel", E12&gt;2400),H12*BK$20*1,0)+IF(AND(P12="S Steel", E12&lt;1200),H12*BK$20*2,0),0)</f>
        <v>0</v>
      </c>
      <c r="BD12" s="192">
        <f>IFERROR(+IF(AND(N12="sliding",R12="LRT"),E12/1000*2*BK$12,0)+IF(AND(N12="sliding",R12="LRTB"),E12/1000*2*BK$12+D12/1000*BL$12,0)+IF(AND(N12="Bifold In",R12="LRT"),E12/1000*2*BK$11,0)+IF(AND(N12="Bifold In",R12="LRTB"),E12/1000*2*BK$11+D12/1000*BL$12,0)+IF(AND(N12="Bifold Out",R12="LRT"),E12/1000*2*BK$12,0)+IF(AND(N12="Bifold Out",R12="LRTB"),E12/1000*2*BK$11+D12/1000*BL$11,0),0)</f>
        <v>0</v>
      </c>
      <c r="BE12" s="192">
        <f>IFERROR(+IF(AND(AB12="135 bay",Q12="Z Frame"),$BL$15*E12/1000,0)*2+IF(AND(AB12="135 bay",Q12="L Frame"),$BK$15*E12/1000,0)*2+IF(AND(AB12="90 Cor",Q12="Z Frame"),$BL$16*E12/1000,0)+IF(AND(AB12="90 Cor",Q12="L Frame"),$BK$16*E12/1000,0)*2,0)</f>
        <v>0</v>
      </c>
      <c r="BF12" s="192"/>
      <c r="BG12" s="192">
        <f>IFERROR(+AX12+AY12+AZ12+BA12+BB12+BC12+BD12+BE12+BF12,0)</f>
        <v>0</v>
      </c>
      <c r="BH12" s="225">
        <f>IFERROR(BG12/AU12,0)</f>
        <v>0</v>
      </c>
      <c r="BJ12" s="169" t="s">
        <v>196</v>
      </c>
      <c r="BK12" s="170">
        <v>30</v>
      </c>
      <c r="BL12" s="170">
        <v>40</v>
      </c>
      <c r="BM12" s="169" t="s">
        <v>194</v>
      </c>
      <c r="BN12" s="169"/>
    </row>
    <row r="13" spans="1:69" ht="16.5" thickBot="1" x14ac:dyDescent="0.3">
      <c r="A13" s="49">
        <v>2</v>
      </c>
      <c r="B13" s="38"/>
      <c r="C13" s="39"/>
      <c r="D13" s="40"/>
      <c r="E13" s="40"/>
      <c r="F13" s="40"/>
      <c r="G13" s="40"/>
      <c r="H13" s="40"/>
      <c r="I13" s="41"/>
      <c r="J13" s="38"/>
      <c r="K13" s="40"/>
      <c r="L13" s="42"/>
      <c r="M13" s="43"/>
      <c r="N13" s="44"/>
      <c r="O13" s="43"/>
      <c r="P13" s="43"/>
      <c r="Q13" s="45"/>
      <c r="R13" s="46"/>
      <c r="S13" s="46"/>
      <c r="T13" s="47"/>
      <c r="U13" s="47"/>
      <c r="V13" s="47"/>
      <c r="W13" s="47"/>
      <c r="X13" s="48"/>
      <c r="Y13" s="105">
        <v>2</v>
      </c>
      <c r="Z13" s="47"/>
      <c r="AA13" s="47"/>
      <c r="AB13" s="47"/>
      <c r="AC13" s="47"/>
      <c r="AD13" s="47"/>
      <c r="AE13" s="47"/>
      <c r="AF13" s="47"/>
      <c r="AG13" s="47"/>
      <c r="AH13" s="47"/>
      <c r="AI13" s="47"/>
      <c r="AJ13" s="47"/>
      <c r="AK13" s="47"/>
      <c r="AL13" s="47"/>
      <c r="AM13" s="47"/>
      <c r="AN13" s="47"/>
      <c r="AO13" s="47"/>
      <c r="AP13" s="47"/>
      <c r="AQ13" s="47"/>
      <c r="AR13" s="47"/>
      <c r="AS13" s="47"/>
      <c r="AT13" s="103" t="str">
        <f>IF(B13="","",(B13*H13))</f>
        <v/>
      </c>
      <c r="AU13" s="104" t="str">
        <f>IF(B13="","",ROUNDUP(D13*E13*B13/1000000,3))</f>
        <v/>
      </c>
      <c r="AV13" s="188">
        <f t="shared" ref="AV13:AV26" si="0">IFERROR(+D13*E13*B13/1000000/AT13,0)</f>
        <v>0</v>
      </c>
      <c r="AW13" s="189">
        <f t="shared" ref="AW13:AW26" si="1">IFERROR(+D13/H13,0)</f>
        <v>0</v>
      </c>
      <c r="AX13" s="190">
        <f t="shared" ref="AX13:AX31" si="2">IFERROR(IFERROR(+IF(AW13&lt;499,245*AV13*AT13,245*AV13*AT13),0),0)</f>
        <v>0</v>
      </c>
      <c r="AY13" s="190">
        <f t="shared" ref="AY13:AY31" si="3">IFERROR(+IF(N13="Bifold IN",$BK$7*D13/1000,0)+IF(N13="Bifold OUT",$BK$7*D13/1000,0)+IF(N13="Sliding",$BK$8*D13/1000,0),0)</f>
        <v>0</v>
      </c>
      <c r="AZ13" s="191">
        <f t="shared" ref="AZ13:AZ26" si="4">IFERROR(+IF(AY13&gt;1,$AZ$10*55*D13/1000,0),0)</f>
        <v>0</v>
      </c>
      <c r="BA13" s="204">
        <f t="shared" ref="BA13:BA26" si="5">IFERROR(+IF(Z13="l",(D13+D13+E13+E13)/1000*$BK$19,0)+IF(N13="Sliding",E13/1000*$BK$19,0)*2,0)</f>
        <v>0</v>
      </c>
      <c r="BB13" s="205">
        <f t="shared" ref="BB13:BB26" si="6">IFERROR(+IF(AA13="T",D13/1000*$BK$21,0)+IF(AA13="B",D13/1000*$BK$21,0)+IF(AA13="TB",D13/1000*$BK$21*2,0)+IF(AA13="LRTB",(D13+E13)/1000*2*$BK$21,0),0)</f>
        <v>0</v>
      </c>
      <c r="BC13" s="192">
        <f t="shared" ref="BC13:BC26" si="7">IFERROR(+IF(AND(P13="S Steel", E13&gt;1200),H13*BK$20*3,0)+IF(AND(P13="S Steel", E13&gt;1800),H13*BK$20*1,0)+IF(AND(P13="S Steel", E13&gt;2400),H13*BK$20*1,0)+IF(AND(P13="S Steel", E13&lt;1200),H13*BK$20*2,0),0)</f>
        <v>0</v>
      </c>
      <c r="BD13" s="192">
        <f t="shared" ref="BD13:BD26" si="8">IFERROR(+IF(AND(N13="sliding",R13="LRT"),E13/1000*2*BK$12,0)+IF(AND(N13="sliding",R13="LRTB"),E13/1000*2*BK$12+D13/1000*BL$12,0)+IF(AND(N13="Bifold In",R13="LRT"),E13/1000*2*BK$11,0)+IF(AND(N13="Bifold In",R13="LRTB"),E13/1000*2*BK$11+D13/1000*BL$12,0)+IF(AND(N13="Bifold Out",R13="LRT"),E13/1000*2*BK$12,0)+IF(AND(N13="Bifold Out",R13="LRTB"),E13/1000*2*BK$11+D13/1000*BL$11,0),0)</f>
        <v>0</v>
      </c>
      <c r="BE13" s="192">
        <f t="shared" ref="BE13:BE26" si="9">IFERROR(+IF(AND(AB13="135 bay",Q13="Z Frame"),$BL$15*E13/1000,0)*2+IF(AND(AB13="135 bay",Q13="L Frame"),$BK$15*E13/1000,0)*2+IF(AND(AB13="90 Cor",Q13="Z Frame"),$BL$16*E13/1000,0)+IF(AND(AB13="90 Cor",Q13="L Frame"),$BK$16*E13/1000,0)*2,0)</f>
        <v>0</v>
      </c>
      <c r="BF13" s="192"/>
      <c r="BG13" s="192">
        <f t="shared" ref="BG13:BG26" si="10">IFERROR(+AX13+AY13+AZ13+BA13+BB13+BC13+BD13+BE13+BF13,0)</f>
        <v>0</v>
      </c>
      <c r="BH13" s="225">
        <f t="shared" ref="BH13:BH31" si="11">IFERROR(BG13/AU13,0)</f>
        <v>0</v>
      </c>
      <c r="BJ13" s="169" t="s">
        <v>200</v>
      </c>
      <c r="BK13" s="170">
        <v>30</v>
      </c>
      <c r="BL13" s="170">
        <v>40</v>
      </c>
      <c r="BM13" s="169" t="s">
        <v>194</v>
      </c>
      <c r="BN13" s="169"/>
    </row>
    <row r="14" spans="1:69" ht="16.5" thickBot="1" x14ac:dyDescent="0.3">
      <c r="A14" s="49">
        <v>3</v>
      </c>
      <c r="B14" s="38"/>
      <c r="C14" s="39"/>
      <c r="D14" s="40"/>
      <c r="E14" s="40"/>
      <c r="F14" s="40"/>
      <c r="G14" s="40"/>
      <c r="H14" s="40"/>
      <c r="I14" s="41"/>
      <c r="J14" s="38"/>
      <c r="K14" s="40"/>
      <c r="L14" s="42"/>
      <c r="M14" s="43"/>
      <c r="N14" s="44"/>
      <c r="O14" s="43"/>
      <c r="P14" s="43"/>
      <c r="Q14" s="45"/>
      <c r="R14" s="46"/>
      <c r="S14" s="46"/>
      <c r="T14" s="47"/>
      <c r="U14" s="47"/>
      <c r="V14" s="47"/>
      <c r="W14" s="47"/>
      <c r="X14" s="48"/>
      <c r="Y14" s="105">
        <v>3</v>
      </c>
      <c r="Z14" s="47"/>
      <c r="AA14" s="47"/>
      <c r="AB14" s="47"/>
      <c r="AC14" s="47"/>
      <c r="AD14" s="47"/>
      <c r="AE14" s="47"/>
      <c r="AF14" s="47"/>
      <c r="AG14" s="47"/>
      <c r="AH14" s="47"/>
      <c r="AI14" s="47"/>
      <c r="AJ14" s="47"/>
      <c r="AK14" s="47"/>
      <c r="AL14" s="47"/>
      <c r="AM14" s="47"/>
      <c r="AN14" s="47"/>
      <c r="AO14" s="47"/>
      <c r="AP14" s="47"/>
      <c r="AQ14" s="47"/>
      <c r="AR14" s="47"/>
      <c r="AS14" s="47"/>
      <c r="AT14" s="103" t="str">
        <f>IF(B14="","",(B14*H14))</f>
        <v/>
      </c>
      <c r="AU14" s="104" t="str">
        <f>IF(B14="","",ROUNDUP(D14*E14*B14/1000000,3))</f>
        <v/>
      </c>
      <c r="AV14" s="188">
        <f t="shared" si="0"/>
        <v>0</v>
      </c>
      <c r="AW14" s="189">
        <f t="shared" si="1"/>
        <v>0</v>
      </c>
      <c r="AX14" s="190">
        <f t="shared" si="2"/>
        <v>0</v>
      </c>
      <c r="AY14" s="190">
        <f t="shared" si="3"/>
        <v>0</v>
      </c>
      <c r="AZ14" s="191">
        <f t="shared" si="4"/>
        <v>0</v>
      </c>
      <c r="BA14" s="204">
        <f t="shared" si="5"/>
        <v>0</v>
      </c>
      <c r="BB14" s="205">
        <f t="shared" si="6"/>
        <v>0</v>
      </c>
      <c r="BC14" s="192">
        <f t="shared" si="7"/>
        <v>0</v>
      </c>
      <c r="BD14" s="192">
        <f t="shared" si="8"/>
        <v>0</v>
      </c>
      <c r="BE14" s="192">
        <f t="shared" si="9"/>
        <v>0</v>
      </c>
      <c r="BF14" s="192"/>
      <c r="BG14" s="192">
        <f t="shared" si="10"/>
        <v>0</v>
      </c>
      <c r="BH14" s="225">
        <f t="shared" si="11"/>
        <v>0</v>
      </c>
      <c r="BJ14" s="166" t="s">
        <v>219</v>
      </c>
      <c r="BK14" s="167" t="s">
        <v>41</v>
      </c>
      <c r="BL14" s="167" t="s">
        <v>52</v>
      </c>
      <c r="BM14" s="168" t="s">
        <v>64</v>
      </c>
      <c r="BN14" s="164"/>
    </row>
    <row r="15" spans="1:69" ht="16.5" thickBot="1" x14ac:dyDescent="0.3">
      <c r="A15" s="49">
        <v>4</v>
      </c>
      <c r="B15" s="38"/>
      <c r="C15" s="39"/>
      <c r="D15" s="40"/>
      <c r="E15" s="40"/>
      <c r="F15" s="40"/>
      <c r="G15" s="40"/>
      <c r="H15" s="40"/>
      <c r="I15" s="41"/>
      <c r="J15" s="38"/>
      <c r="K15" s="40"/>
      <c r="L15" s="42"/>
      <c r="M15" s="43"/>
      <c r="N15" s="44"/>
      <c r="O15" s="43"/>
      <c r="P15" s="43"/>
      <c r="Q15" s="45"/>
      <c r="R15" s="46"/>
      <c r="S15" s="46"/>
      <c r="T15" s="47"/>
      <c r="U15" s="47"/>
      <c r="V15" s="47"/>
      <c r="W15" s="47"/>
      <c r="X15" s="48"/>
      <c r="Y15" s="105">
        <v>4</v>
      </c>
      <c r="Z15" s="47"/>
      <c r="AA15" s="47"/>
      <c r="AB15" s="47"/>
      <c r="AC15" s="47"/>
      <c r="AD15" s="47"/>
      <c r="AE15" s="47"/>
      <c r="AF15" s="47"/>
      <c r="AG15" s="47"/>
      <c r="AH15" s="47"/>
      <c r="AI15" s="47"/>
      <c r="AJ15" s="47"/>
      <c r="AK15" s="47"/>
      <c r="AL15" s="47"/>
      <c r="AM15" s="47"/>
      <c r="AN15" s="47"/>
      <c r="AO15" s="47"/>
      <c r="AP15" s="47"/>
      <c r="AQ15" s="47"/>
      <c r="AR15" s="47"/>
      <c r="AS15" s="47"/>
      <c r="AT15" s="103" t="str">
        <f t="shared" ref="AT15:AT31" si="12">IF(B15="","",(B15*H15))</f>
        <v/>
      </c>
      <c r="AU15" s="104" t="str">
        <f t="shared" ref="AU15:AU31" si="13">IF(B15="","",ROUNDUP(D15*E15*B15/1000000,3))</f>
        <v/>
      </c>
      <c r="AV15" s="188">
        <f t="shared" si="0"/>
        <v>0</v>
      </c>
      <c r="AW15" s="189">
        <f t="shared" si="1"/>
        <v>0</v>
      </c>
      <c r="AX15" s="190">
        <f t="shared" si="2"/>
        <v>0</v>
      </c>
      <c r="AY15" s="190">
        <f t="shared" si="3"/>
        <v>0</v>
      </c>
      <c r="AZ15" s="191">
        <f t="shared" si="4"/>
        <v>0</v>
      </c>
      <c r="BA15" s="204">
        <f t="shared" si="5"/>
        <v>0</v>
      </c>
      <c r="BB15" s="205">
        <f t="shared" si="6"/>
        <v>0</v>
      </c>
      <c r="BC15" s="192">
        <f t="shared" si="7"/>
        <v>0</v>
      </c>
      <c r="BD15" s="192">
        <f t="shared" si="8"/>
        <v>0</v>
      </c>
      <c r="BE15" s="192">
        <f t="shared" si="9"/>
        <v>0</v>
      </c>
      <c r="BF15" s="192"/>
      <c r="BG15" s="192">
        <f t="shared" si="10"/>
        <v>0</v>
      </c>
      <c r="BH15" s="225">
        <f t="shared" si="11"/>
        <v>0</v>
      </c>
      <c r="BJ15" s="169" t="s">
        <v>220</v>
      </c>
      <c r="BK15" s="170">
        <v>22</v>
      </c>
      <c r="BL15" s="170">
        <v>28</v>
      </c>
      <c r="BM15" s="169" t="s">
        <v>221</v>
      </c>
      <c r="BN15" s="169" t="s">
        <v>194</v>
      </c>
    </row>
    <row r="16" spans="1:69" ht="16.5" thickBot="1" x14ac:dyDescent="0.3">
      <c r="A16" s="49">
        <v>5</v>
      </c>
      <c r="B16" s="38"/>
      <c r="C16" s="39"/>
      <c r="D16" s="40"/>
      <c r="E16" s="40"/>
      <c r="F16" s="40"/>
      <c r="G16" s="40"/>
      <c r="H16" s="40"/>
      <c r="I16" s="41"/>
      <c r="J16" s="38"/>
      <c r="K16" s="40"/>
      <c r="L16" s="42"/>
      <c r="M16" s="43"/>
      <c r="N16" s="44"/>
      <c r="O16" s="43"/>
      <c r="P16" s="43"/>
      <c r="Q16" s="45"/>
      <c r="R16" s="46"/>
      <c r="S16" s="46"/>
      <c r="T16" s="47"/>
      <c r="U16" s="47"/>
      <c r="V16" s="47"/>
      <c r="W16" s="47"/>
      <c r="X16" s="48"/>
      <c r="Y16" s="105">
        <v>5</v>
      </c>
      <c r="Z16" s="47"/>
      <c r="AA16" s="47"/>
      <c r="AB16" s="47"/>
      <c r="AC16" s="47"/>
      <c r="AD16" s="47"/>
      <c r="AE16" s="47"/>
      <c r="AF16" s="47"/>
      <c r="AG16" s="47"/>
      <c r="AH16" s="47"/>
      <c r="AI16" s="47"/>
      <c r="AJ16" s="47"/>
      <c r="AK16" s="47"/>
      <c r="AL16" s="47"/>
      <c r="AM16" s="47"/>
      <c r="AN16" s="47"/>
      <c r="AO16" s="47"/>
      <c r="AP16" s="47"/>
      <c r="AQ16" s="47"/>
      <c r="AR16" s="47"/>
      <c r="AS16" s="47"/>
      <c r="AT16" s="103" t="str">
        <f t="shared" si="12"/>
        <v/>
      </c>
      <c r="AU16" s="104" t="str">
        <f t="shared" si="13"/>
        <v/>
      </c>
      <c r="AV16" s="188">
        <f t="shared" si="0"/>
        <v>0</v>
      </c>
      <c r="AW16" s="189">
        <f t="shared" si="1"/>
        <v>0</v>
      </c>
      <c r="AX16" s="190">
        <f t="shared" si="2"/>
        <v>0</v>
      </c>
      <c r="AY16" s="190">
        <f t="shared" si="3"/>
        <v>0</v>
      </c>
      <c r="AZ16" s="191">
        <f t="shared" si="4"/>
        <v>0</v>
      </c>
      <c r="BA16" s="204">
        <f t="shared" si="5"/>
        <v>0</v>
      </c>
      <c r="BB16" s="205">
        <f t="shared" si="6"/>
        <v>0</v>
      </c>
      <c r="BC16" s="192">
        <f t="shared" si="7"/>
        <v>0</v>
      </c>
      <c r="BD16" s="192">
        <f t="shared" si="8"/>
        <v>0</v>
      </c>
      <c r="BE16" s="192">
        <f t="shared" si="9"/>
        <v>0</v>
      </c>
      <c r="BF16" s="192"/>
      <c r="BG16" s="192">
        <f t="shared" si="10"/>
        <v>0</v>
      </c>
      <c r="BH16" s="225">
        <f t="shared" si="11"/>
        <v>0</v>
      </c>
      <c r="BJ16" s="169" t="s">
        <v>222</v>
      </c>
      <c r="BK16" s="170">
        <v>28</v>
      </c>
      <c r="BL16" s="170">
        <v>33</v>
      </c>
      <c r="BM16" s="170">
        <v>36</v>
      </c>
      <c r="BN16" s="169" t="s">
        <v>194</v>
      </c>
    </row>
    <row r="17" spans="1:69" ht="16.5" thickBot="1" x14ac:dyDescent="0.3">
      <c r="A17" s="49">
        <v>6</v>
      </c>
      <c r="B17" s="38"/>
      <c r="C17" s="39"/>
      <c r="D17" s="40"/>
      <c r="E17" s="40"/>
      <c r="F17" s="40"/>
      <c r="G17" s="40"/>
      <c r="H17" s="40"/>
      <c r="I17" s="41"/>
      <c r="J17" s="38"/>
      <c r="K17" s="40"/>
      <c r="L17" s="42"/>
      <c r="M17" s="43"/>
      <c r="N17" s="44"/>
      <c r="O17" s="43"/>
      <c r="P17" s="43"/>
      <c r="Q17" s="45"/>
      <c r="R17" s="46"/>
      <c r="S17" s="46"/>
      <c r="T17" s="47"/>
      <c r="U17" s="47"/>
      <c r="V17" s="47"/>
      <c r="W17" s="47"/>
      <c r="X17" s="48"/>
      <c r="Y17" s="105">
        <v>6</v>
      </c>
      <c r="Z17" s="47"/>
      <c r="AA17" s="47"/>
      <c r="AB17" s="47"/>
      <c r="AC17" s="47"/>
      <c r="AD17" s="47"/>
      <c r="AE17" s="47"/>
      <c r="AF17" s="47"/>
      <c r="AG17" s="47"/>
      <c r="AH17" s="47"/>
      <c r="AI17" s="47"/>
      <c r="AJ17" s="47"/>
      <c r="AK17" s="47"/>
      <c r="AL17" s="47"/>
      <c r="AM17" s="47"/>
      <c r="AN17" s="47"/>
      <c r="AO17" s="47"/>
      <c r="AP17" s="47"/>
      <c r="AQ17" s="47"/>
      <c r="AR17" s="47"/>
      <c r="AS17" s="47"/>
      <c r="AT17" s="103" t="str">
        <f t="shared" si="12"/>
        <v/>
      </c>
      <c r="AU17" s="104" t="str">
        <f t="shared" si="13"/>
        <v/>
      </c>
      <c r="AV17" s="188">
        <f t="shared" si="0"/>
        <v>0</v>
      </c>
      <c r="AW17" s="189">
        <f t="shared" si="1"/>
        <v>0</v>
      </c>
      <c r="AX17" s="190">
        <f t="shared" si="2"/>
        <v>0</v>
      </c>
      <c r="AY17" s="190">
        <f t="shared" si="3"/>
        <v>0</v>
      </c>
      <c r="AZ17" s="191">
        <f t="shared" si="4"/>
        <v>0</v>
      </c>
      <c r="BA17" s="204">
        <f t="shared" si="5"/>
        <v>0</v>
      </c>
      <c r="BB17" s="205">
        <f t="shared" si="6"/>
        <v>0</v>
      </c>
      <c r="BC17" s="192">
        <f t="shared" si="7"/>
        <v>0</v>
      </c>
      <c r="BD17" s="192">
        <f t="shared" si="8"/>
        <v>0</v>
      </c>
      <c r="BE17" s="192">
        <f t="shared" si="9"/>
        <v>0</v>
      </c>
      <c r="BF17" s="192"/>
      <c r="BG17" s="192">
        <f t="shared" si="10"/>
        <v>0</v>
      </c>
      <c r="BH17" s="225">
        <f t="shared" si="11"/>
        <v>0</v>
      </c>
      <c r="BJ17" s="169" t="s">
        <v>234</v>
      </c>
      <c r="BK17" s="170">
        <v>16</v>
      </c>
      <c r="BL17" s="169" t="s">
        <v>194</v>
      </c>
      <c r="BM17" s="169"/>
      <c r="BN17" s="169"/>
    </row>
    <row r="18" spans="1:69" ht="16.5" thickBot="1" x14ac:dyDescent="0.3">
      <c r="A18" s="49">
        <v>7</v>
      </c>
      <c r="B18" s="38"/>
      <c r="C18" s="39"/>
      <c r="D18" s="40"/>
      <c r="E18" s="40"/>
      <c r="F18" s="40"/>
      <c r="G18" s="40"/>
      <c r="H18" s="40"/>
      <c r="I18" s="41"/>
      <c r="J18" s="38"/>
      <c r="K18" s="40"/>
      <c r="L18" s="42"/>
      <c r="M18" s="43"/>
      <c r="N18" s="44"/>
      <c r="O18" s="43"/>
      <c r="P18" s="43"/>
      <c r="Q18" s="45"/>
      <c r="R18" s="46"/>
      <c r="S18" s="46"/>
      <c r="T18" s="47"/>
      <c r="U18" s="47"/>
      <c r="V18" s="47"/>
      <c r="W18" s="47"/>
      <c r="X18" s="48"/>
      <c r="Y18" s="105">
        <v>7</v>
      </c>
      <c r="Z18" s="38"/>
      <c r="AA18" s="38"/>
      <c r="AB18" s="38"/>
      <c r="AC18" s="38"/>
      <c r="AD18" s="38"/>
      <c r="AE18" s="38"/>
      <c r="AF18" s="47"/>
      <c r="AG18" s="47"/>
      <c r="AH18" s="47"/>
      <c r="AI18" s="47"/>
      <c r="AJ18" s="47"/>
      <c r="AK18" s="47"/>
      <c r="AL18" s="47"/>
      <c r="AM18" s="38"/>
      <c r="AN18" s="38"/>
      <c r="AO18" s="38"/>
      <c r="AP18" s="38"/>
      <c r="AQ18" s="38"/>
      <c r="AR18" s="38"/>
      <c r="AS18" s="38"/>
      <c r="AT18" s="103" t="str">
        <f t="shared" si="12"/>
        <v/>
      </c>
      <c r="AU18" s="104" t="str">
        <f t="shared" si="13"/>
        <v/>
      </c>
      <c r="AV18" s="188">
        <f t="shared" si="0"/>
        <v>0</v>
      </c>
      <c r="AW18" s="189">
        <f t="shared" si="1"/>
        <v>0</v>
      </c>
      <c r="AX18" s="190">
        <f t="shared" si="2"/>
        <v>0</v>
      </c>
      <c r="AY18" s="190">
        <f t="shared" si="3"/>
        <v>0</v>
      </c>
      <c r="AZ18" s="191">
        <f t="shared" si="4"/>
        <v>0</v>
      </c>
      <c r="BA18" s="204">
        <f t="shared" si="5"/>
        <v>0</v>
      </c>
      <c r="BB18" s="205">
        <f t="shared" si="6"/>
        <v>0</v>
      </c>
      <c r="BC18" s="192">
        <f t="shared" si="7"/>
        <v>0</v>
      </c>
      <c r="BD18" s="192">
        <f t="shared" si="8"/>
        <v>0</v>
      </c>
      <c r="BE18" s="192">
        <f t="shared" si="9"/>
        <v>0</v>
      </c>
      <c r="BF18" s="192"/>
      <c r="BG18" s="192">
        <f t="shared" si="10"/>
        <v>0</v>
      </c>
      <c r="BH18" s="225">
        <f t="shared" si="11"/>
        <v>0</v>
      </c>
      <c r="BJ18" s="169" t="s">
        <v>223</v>
      </c>
      <c r="BK18" s="170">
        <v>15</v>
      </c>
      <c r="BL18" s="169" t="s">
        <v>194</v>
      </c>
      <c r="BM18" s="169"/>
      <c r="BN18" s="221"/>
    </row>
    <row r="19" spans="1:69" ht="16.5" thickBot="1" x14ac:dyDescent="0.3">
      <c r="A19" s="49">
        <v>8</v>
      </c>
      <c r="B19" s="38"/>
      <c r="C19" s="39"/>
      <c r="D19" s="40"/>
      <c r="E19" s="40"/>
      <c r="F19" s="40"/>
      <c r="G19" s="40"/>
      <c r="H19" s="40"/>
      <c r="I19" s="41"/>
      <c r="J19" s="38"/>
      <c r="K19" s="40"/>
      <c r="L19" s="42"/>
      <c r="M19" s="43"/>
      <c r="N19" s="44"/>
      <c r="O19" s="43"/>
      <c r="P19" s="43"/>
      <c r="Q19" s="45"/>
      <c r="R19" s="46"/>
      <c r="S19" s="46"/>
      <c r="T19" s="47"/>
      <c r="U19" s="47"/>
      <c r="V19" s="47"/>
      <c r="W19" s="47"/>
      <c r="X19" s="48"/>
      <c r="Y19" s="105">
        <v>8</v>
      </c>
      <c r="Z19" s="47"/>
      <c r="AA19" s="47"/>
      <c r="AB19" s="47"/>
      <c r="AC19" s="47"/>
      <c r="AD19" s="47"/>
      <c r="AE19" s="47"/>
      <c r="AF19" s="47"/>
      <c r="AG19" s="47"/>
      <c r="AH19" s="47"/>
      <c r="AI19" s="47"/>
      <c r="AJ19" s="47"/>
      <c r="AK19" s="47"/>
      <c r="AL19" s="47"/>
      <c r="AM19" s="47"/>
      <c r="AN19" s="47"/>
      <c r="AO19" s="47"/>
      <c r="AP19" s="47"/>
      <c r="AQ19" s="47"/>
      <c r="AR19" s="47"/>
      <c r="AS19" s="47"/>
      <c r="AT19" s="103" t="str">
        <f t="shared" si="12"/>
        <v/>
      </c>
      <c r="AU19" s="104" t="str">
        <f t="shared" si="13"/>
        <v/>
      </c>
      <c r="AV19" s="188">
        <f t="shared" si="0"/>
        <v>0</v>
      </c>
      <c r="AW19" s="189">
        <f t="shared" si="1"/>
        <v>0</v>
      </c>
      <c r="AX19" s="190">
        <f t="shared" si="2"/>
        <v>0</v>
      </c>
      <c r="AY19" s="190">
        <f t="shared" si="3"/>
        <v>0</v>
      </c>
      <c r="AZ19" s="191">
        <f t="shared" si="4"/>
        <v>0</v>
      </c>
      <c r="BA19" s="204">
        <f t="shared" si="5"/>
        <v>0</v>
      </c>
      <c r="BB19" s="205">
        <f t="shared" si="6"/>
        <v>0</v>
      </c>
      <c r="BC19" s="192">
        <f t="shared" si="7"/>
        <v>0</v>
      </c>
      <c r="BD19" s="192">
        <f t="shared" si="8"/>
        <v>0</v>
      </c>
      <c r="BE19" s="192">
        <f t="shared" si="9"/>
        <v>0</v>
      </c>
      <c r="BF19" s="192"/>
      <c r="BG19" s="192">
        <f t="shared" si="10"/>
        <v>0</v>
      </c>
      <c r="BH19" s="225">
        <f t="shared" si="11"/>
        <v>0</v>
      </c>
      <c r="BJ19" s="169" t="s">
        <v>224</v>
      </c>
      <c r="BK19" s="170">
        <v>16</v>
      </c>
      <c r="BL19" s="169" t="s">
        <v>194</v>
      </c>
      <c r="BM19" s="169"/>
      <c r="BN19" s="169"/>
    </row>
    <row r="20" spans="1:69" ht="16.5" thickBot="1" x14ac:dyDescent="0.3">
      <c r="A20" s="49">
        <v>9</v>
      </c>
      <c r="B20" s="38"/>
      <c r="C20" s="39"/>
      <c r="D20" s="40"/>
      <c r="E20" s="40"/>
      <c r="F20" s="40"/>
      <c r="G20" s="40"/>
      <c r="H20" s="40"/>
      <c r="I20" s="41"/>
      <c r="J20" s="38"/>
      <c r="K20" s="40"/>
      <c r="L20" s="42"/>
      <c r="M20" s="43"/>
      <c r="N20" s="44"/>
      <c r="O20" s="43"/>
      <c r="P20" s="43"/>
      <c r="Q20" s="45"/>
      <c r="R20" s="46"/>
      <c r="S20" s="46"/>
      <c r="T20" s="47"/>
      <c r="U20" s="47"/>
      <c r="V20" s="47"/>
      <c r="W20" s="47"/>
      <c r="X20" s="48"/>
      <c r="Y20" s="105">
        <v>9</v>
      </c>
      <c r="Z20" s="47"/>
      <c r="AA20" s="47"/>
      <c r="AB20" s="47"/>
      <c r="AC20" s="47"/>
      <c r="AD20" s="47"/>
      <c r="AE20" s="47"/>
      <c r="AF20" s="47"/>
      <c r="AG20" s="47"/>
      <c r="AH20" s="47"/>
      <c r="AI20" s="47"/>
      <c r="AJ20" s="47"/>
      <c r="AK20" s="47"/>
      <c r="AL20" s="47"/>
      <c r="AM20" s="47"/>
      <c r="AN20" s="47"/>
      <c r="AO20" s="47"/>
      <c r="AP20" s="47"/>
      <c r="AQ20" s="47"/>
      <c r="AR20" s="47"/>
      <c r="AS20" s="47"/>
      <c r="AT20" s="103" t="str">
        <f t="shared" si="12"/>
        <v/>
      </c>
      <c r="AU20" s="104" t="str">
        <f t="shared" si="13"/>
        <v/>
      </c>
      <c r="AV20" s="188">
        <f t="shared" si="0"/>
        <v>0</v>
      </c>
      <c r="AW20" s="189">
        <f t="shared" si="1"/>
        <v>0</v>
      </c>
      <c r="AX20" s="190">
        <f t="shared" si="2"/>
        <v>0</v>
      </c>
      <c r="AY20" s="190">
        <f t="shared" si="3"/>
        <v>0</v>
      </c>
      <c r="AZ20" s="191">
        <f t="shared" si="4"/>
        <v>0</v>
      </c>
      <c r="BA20" s="204">
        <f t="shared" si="5"/>
        <v>0</v>
      </c>
      <c r="BB20" s="205">
        <f t="shared" si="6"/>
        <v>0</v>
      </c>
      <c r="BC20" s="192">
        <f t="shared" si="7"/>
        <v>0</v>
      </c>
      <c r="BD20" s="192">
        <f t="shared" si="8"/>
        <v>0</v>
      </c>
      <c r="BE20" s="192">
        <f t="shared" si="9"/>
        <v>0</v>
      </c>
      <c r="BF20" s="192"/>
      <c r="BG20" s="192">
        <f t="shared" si="10"/>
        <v>0</v>
      </c>
      <c r="BH20" s="225">
        <f t="shared" si="11"/>
        <v>0</v>
      </c>
      <c r="BJ20" s="169" t="s">
        <v>225</v>
      </c>
      <c r="BK20" s="193">
        <v>3.9</v>
      </c>
      <c r="BL20" s="169" t="s">
        <v>226</v>
      </c>
      <c r="BM20" s="169"/>
      <c r="BN20" s="169"/>
    </row>
    <row r="21" spans="1:69" ht="16.5" thickBot="1" x14ac:dyDescent="0.3">
      <c r="A21" s="49">
        <v>10</v>
      </c>
      <c r="B21" s="38"/>
      <c r="C21" s="39"/>
      <c r="D21" s="40"/>
      <c r="E21" s="40"/>
      <c r="F21" s="40"/>
      <c r="G21" s="40"/>
      <c r="H21" s="40"/>
      <c r="I21" s="41"/>
      <c r="J21" s="38"/>
      <c r="K21" s="40"/>
      <c r="L21" s="42"/>
      <c r="M21" s="43"/>
      <c r="N21" s="44"/>
      <c r="O21" s="43"/>
      <c r="P21" s="43"/>
      <c r="Q21" s="45"/>
      <c r="R21" s="46"/>
      <c r="S21" s="46"/>
      <c r="T21" s="47"/>
      <c r="U21" s="47"/>
      <c r="V21" s="47"/>
      <c r="W21" s="47"/>
      <c r="X21" s="48"/>
      <c r="Y21" s="105">
        <v>10</v>
      </c>
      <c r="Z21" s="47"/>
      <c r="AA21" s="47"/>
      <c r="AB21" s="47"/>
      <c r="AC21" s="47"/>
      <c r="AD21" s="47"/>
      <c r="AE21" s="47"/>
      <c r="AF21" s="47"/>
      <c r="AG21" s="47"/>
      <c r="AH21" s="47"/>
      <c r="AI21" s="47"/>
      <c r="AJ21" s="47"/>
      <c r="AK21" s="47"/>
      <c r="AL21" s="47"/>
      <c r="AM21" s="47"/>
      <c r="AN21" s="47"/>
      <c r="AO21" s="47"/>
      <c r="AP21" s="47"/>
      <c r="AQ21" s="47"/>
      <c r="AR21" s="47"/>
      <c r="AS21" s="47"/>
      <c r="AT21" s="103" t="str">
        <f t="shared" si="12"/>
        <v/>
      </c>
      <c r="AU21" s="104" t="str">
        <f t="shared" si="13"/>
        <v/>
      </c>
      <c r="AV21" s="188">
        <f t="shared" si="0"/>
        <v>0</v>
      </c>
      <c r="AW21" s="189">
        <f t="shared" si="1"/>
        <v>0</v>
      </c>
      <c r="AX21" s="190">
        <f t="shared" si="2"/>
        <v>0</v>
      </c>
      <c r="AY21" s="190">
        <f t="shared" si="3"/>
        <v>0</v>
      </c>
      <c r="AZ21" s="191">
        <f t="shared" si="4"/>
        <v>0</v>
      </c>
      <c r="BA21" s="204">
        <f t="shared" si="5"/>
        <v>0</v>
      </c>
      <c r="BB21" s="205">
        <f t="shared" si="6"/>
        <v>0</v>
      </c>
      <c r="BC21" s="192">
        <f t="shared" si="7"/>
        <v>0</v>
      </c>
      <c r="BD21" s="192">
        <f t="shared" si="8"/>
        <v>0</v>
      </c>
      <c r="BE21" s="192">
        <f t="shared" si="9"/>
        <v>0</v>
      </c>
      <c r="BF21" s="192"/>
      <c r="BG21" s="192">
        <f t="shared" si="10"/>
        <v>0</v>
      </c>
      <c r="BH21" s="225">
        <f t="shared" si="11"/>
        <v>0</v>
      </c>
      <c r="BJ21" s="169" t="s">
        <v>227</v>
      </c>
      <c r="BK21" s="170">
        <v>9</v>
      </c>
      <c r="BL21" s="169" t="s">
        <v>194</v>
      </c>
      <c r="BM21" s="169"/>
      <c r="BN21" s="169"/>
    </row>
    <row r="22" spans="1:69" ht="16.5" thickBot="1" x14ac:dyDescent="0.3">
      <c r="A22" s="49">
        <v>11</v>
      </c>
      <c r="B22" s="38"/>
      <c r="C22" s="39"/>
      <c r="D22" s="40"/>
      <c r="E22" s="40"/>
      <c r="F22" s="40"/>
      <c r="G22" s="40"/>
      <c r="H22" s="40"/>
      <c r="I22" s="41"/>
      <c r="J22" s="38"/>
      <c r="K22" s="40"/>
      <c r="L22" s="42"/>
      <c r="M22" s="43"/>
      <c r="N22" s="44"/>
      <c r="O22" s="43"/>
      <c r="P22" s="43"/>
      <c r="Q22" s="45"/>
      <c r="R22" s="46"/>
      <c r="S22" s="46"/>
      <c r="T22" s="47"/>
      <c r="U22" s="47"/>
      <c r="V22" s="47"/>
      <c r="W22" s="47"/>
      <c r="X22" s="48"/>
      <c r="Y22" s="105">
        <v>11</v>
      </c>
      <c r="Z22" s="47"/>
      <c r="AA22" s="47"/>
      <c r="AB22" s="47"/>
      <c r="AC22" s="47"/>
      <c r="AD22" s="47"/>
      <c r="AE22" s="47"/>
      <c r="AF22" s="47"/>
      <c r="AG22" s="47"/>
      <c r="AH22" s="47"/>
      <c r="AI22" s="47"/>
      <c r="AJ22" s="47"/>
      <c r="AK22" s="47"/>
      <c r="AL22" s="47"/>
      <c r="AM22" s="47"/>
      <c r="AN22" s="47"/>
      <c r="AO22" s="47"/>
      <c r="AP22" s="47"/>
      <c r="AQ22" s="47"/>
      <c r="AR22" s="47"/>
      <c r="AS22" s="47"/>
      <c r="AT22" s="103" t="str">
        <f t="shared" si="12"/>
        <v/>
      </c>
      <c r="AU22" s="104" t="str">
        <f t="shared" si="13"/>
        <v/>
      </c>
      <c r="AV22" s="188">
        <f t="shared" si="0"/>
        <v>0</v>
      </c>
      <c r="AW22" s="189">
        <f t="shared" si="1"/>
        <v>0</v>
      </c>
      <c r="AX22" s="190">
        <f t="shared" si="2"/>
        <v>0</v>
      </c>
      <c r="AY22" s="190">
        <f t="shared" si="3"/>
        <v>0</v>
      </c>
      <c r="AZ22" s="191">
        <f t="shared" si="4"/>
        <v>0</v>
      </c>
      <c r="BA22" s="204">
        <f t="shared" si="5"/>
        <v>0</v>
      </c>
      <c r="BB22" s="205">
        <f t="shared" si="6"/>
        <v>0</v>
      </c>
      <c r="BC22" s="192">
        <f t="shared" si="7"/>
        <v>0</v>
      </c>
      <c r="BD22" s="192">
        <f t="shared" si="8"/>
        <v>0</v>
      </c>
      <c r="BE22" s="192">
        <f t="shared" si="9"/>
        <v>0</v>
      </c>
      <c r="BF22" s="192"/>
      <c r="BG22" s="192">
        <f t="shared" si="10"/>
        <v>0</v>
      </c>
      <c r="BH22" s="225">
        <f t="shared" si="11"/>
        <v>0</v>
      </c>
      <c r="BI22" s="226"/>
      <c r="BJ22" s="169"/>
      <c r="BK22" s="169"/>
      <c r="BL22" s="169"/>
      <c r="BM22" s="169"/>
      <c r="BN22" s="169"/>
    </row>
    <row r="23" spans="1:69" ht="16.5" thickBot="1" x14ac:dyDescent="0.3">
      <c r="A23" s="50">
        <v>12</v>
      </c>
      <c r="B23" s="38"/>
      <c r="C23" s="39"/>
      <c r="D23" s="40"/>
      <c r="E23" s="40"/>
      <c r="F23" s="40"/>
      <c r="G23" s="40"/>
      <c r="H23" s="40"/>
      <c r="I23" s="41"/>
      <c r="J23" s="38"/>
      <c r="K23" s="40"/>
      <c r="L23" s="42"/>
      <c r="M23" s="43"/>
      <c r="N23" s="44"/>
      <c r="O23" s="43"/>
      <c r="P23" s="43"/>
      <c r="Q23" s="45"/>
      <c r="R23" s="46"/>
      <c r="S23" s="46"/>
      <c r="T23" s="47"/>
      <c r="U23" s="47"/>
      <c r="V23" s="47"/>
      <c r="W23" s="47"/>
      <c r="X23" s="48"/>
      <c r="Y23" s="106">
        <v>12</v>
      </c>
      <c r="Z23" s="47"/>
      <c r="AA23" s="47"/>
      <c r="AB23" s="47"/>
      <c r="AC23" s="47"/>
      <c r="AD23" s="47"/>
      <c r="AE23" s="47"/>
      <c r="AF23" s="47"/>
      <c r="AG23" s="47"/>
      <c r="AH23" s="47"/>
      <c r="AI23" s="47"/>
      <c r="AJ23" s="47"/>
      <c r="AK23" s="120"/>
      <c r="AL23" s="47"/>
      <c r="AM23" s="47"/>
      <c r="AN23" s="47"/>
      <c r="AO23" s="47"/>
      <c r="AP23" s="47"/>
      <c r="AQ23" s="47"/>
      <c r="AR23" s="47"/>
      <c r="AS23" s="47"/>
      <c r="AT23" s="103" t="str">
        <f t="shared" si="12"/>
        <v/>
      </c>
      <c r="AU23" s="104" t="str">
        <f t="shared" si="13"/>
        <v/>
      </c>
      <c r="AV23" s="188">
        <f t="shared" si="0"/>
        <v>0</v>
      </c>
      <c r="AW23" s="189">
        <f t="shared" si="1"/>
        <v>0</v>
      </c>
      <c r="AX23" s="190">
        <f t="shared" si="2"/>
        <v>0</v>
      </c>
      <c r="AY23" s="190">
        <f t="shared" si="3"/>
        <v>0</v>
      </c>
      <c r="AZ23" s="191">
        <f t="shared" si="4"/>
        <v>0</v>
      </c>
      <c r="BA23" s="204">
        <f t="shared" si="5"/>
        <v>0</v>
      </c>
      <c r="BB23" s="205">
        <f t="shared" si="6"/>
        <v>0</v>
      </c>
      <c r="BC23" s="192">
        <f t="shared" si="7"/>
        <v>0</v>
      </c>
      <c r="BD23" s="192">
        <f t="shared" si="8"/>
        <v>0</v>
      </c>
      <c r="BE23" s="192">
        <f t="shared" si="9"/>
        <v>0</v>
      </c>
      <c r="BF23" s="192"/>
      <c r="BG23" s="192">
        <f t="shared" si="10"/>
        <v>0</v>
      </c>
      <c r="BH23" s="225">
        <f t="shared" si="11"/>
        <v>0</v>
      </c>
      <c r="BI23" s="226"/>
      <c r="BJ23" s="169"/>
      <c r="BK23" s="169"/>
      <c r="BL23" s="169"/>
      <c r="BM23" s="169"/>
      <c r="BN23" s="169"/>
    </row>
    <row r="24" spans="1:69" ht="16.5" thickBot="1" x14ac:dyDescent="0.3">
      <c r="A24" s="49">
        <v>13</v>
      </c>
      <c r="B24" s="38"/>
      <c r="C24" s="39"/>
      <c r="D24" s="40"/>
      <c r="E24" s="40"/>
      <c r="F24" s="40"/>
      <c r="G24" s="40"/>
      <c r="H24" s="40"/>
      <c r="I24" s="41"/>
      <c r="J24" s="38"/>
      <c r="K24" s="40"/>
      <c r="L24" s="42"/>
      <c r="M24" s="43"/>
      <c r="N24" s="44"/>
      <c r="O24" s="43"/>
      <c r="P24" s="43"/>
      <c r="Q24" s="45"/>
      <c r="R24" s="46"/>
      <c r="S24" s="46"/>
      <c r="T24" s="47"/>
      <c r="U24" s="47"/>
      <c r="V24" s="47"/>
      <c r="W24" s="47"/>
      <c r="X24" s="48"/>
      <c r="Y24" s="105">
        <v>13</v>
      </c>
      <c r="Z24" s="47"/>
      <c r="AA24" s="47"/>
      <c r="AB24" s="47"/>
      <c r="AC24" s="47"/>
      <c r="AD24" s="47"/>
      <c r="AE24" s="47"/>
      <c r="AF24" s="47"/>
      <c r="AG24" s="47"/>
      <c r="AH24" s="47"/>
      <c r="AI24" s="47"/>
      <c r="AJ24" s="47"/>
      <c r="AK24" s="119"/>
      <c r="AL24" s="47"/>
      <c r="AM24" s="47"/>
      <c r="AN24" s="47"/>
      <c r="AO24" s="47"/>
      <c r="AP24" s="47"/>
      <c r="AQ24" s="47"/>
      <c r="AR24" s="47"/>
      <c r="AS24" s="47"/>
      <c r="AT24" s="103" t="str">
        <f t="shared" si="12"/>
        <v/>
      </c>
      <c r="AU24" s="104" t="str">
        <f t="shared" si="13"/>
        <v/>
      </c>
      <c r="AV24" s="188">
        <f t="shared" si="0"/>
        <v>0</v>
      </c>
      <c r="AW24" s="189">
        <f t="shared" si="1"/>
        <v>0</v>
      </c>
      <c r="AX24" s="190">
        <f t="shared" si="2"/>
        <v>0</v>
      </c>
      <c r="AY24" s="190">
        <f t="shared" si="3"/>
        <v>0</v>
      </c>
      <c r="AZ24" s="191">
        <f t="shared" si="4"/>
        <v>0</v>
      </c>
      <c r="BA24" s="204">
        <f t="shared" si="5"/>
        <v>0</v>
      </c>
      <c r="BB24" s="205">
        <f t="shared" si="6"/>
        <v>0</v>
      </c>
      <c r="BC24" s="192">
        <f t="shared" si="7"/>
        <v>0</v>
      </c>
      <c r="BD24" s="192">
        <f t="shared" si="8"/>
        <v>0</v>
      </c>
      <c r="BE24" s="192">
        <f t="shared" si="9"/>
        <v>0</v>
      </c>
      <c r="BF24" s="192"/>
      <c r="BG24" s="192">
        <f t="shared" si="10"/>
        <v>0</v>
      </c>
      <c r="BH24" s="225">
        <f t="shared" si="11"/>
        <v>0</v>
      </c>
      <c r="BJ24" s="169" t="s">
        <v>228</v>
      </c>
      <c r="BK24" s="169">
        <v>2</v>
      </c>
      <c r="BL24" s="169"/>
      <c r="BM24" s="169"/>
      <c r="BN24" s="169"/>
    </row>
    <row r="25" spans="1:69" ht="15.95" customHeight="1" thickBot="1" x14ac:dyDescent="0.3">
      <c r="A25" s="49">
        <v>14</v>
      </c>
      <c r="B25" s="38"/>
      <c r="C25" s="39"/>
      <c r="D25" s="40"/>
      <c r="E25" s="40"/>
      <c r="F25" s="40"/>
      <c r="G25" s="40"/>
      <c r="H25" s="40"/>
      <c r="I25" s="41"/>
      <c r="J25" s="38"/>
      <c r="K25" s="40"/>
      <c r="L25" s="42"/>
      <c r="M25" s="43"/>
      <c r="N25" s="44"/>
      <c r="O25" s="43"/>
      <c r="P25" s="43"/>
      <c r="Q25" s="45"/>
      <c r="R25" s="46"/>
      <c r="S25" s="46"/>
      <c r="T25" s="47"/>
      <c r="U25" s="47"/>
      <c r="V25" s="47"/>
      <c r="W25" s="47"/>
      <c r="X25" s="48"/>
      <c r="Y25" s="105">
        <v>14</v>
      </c>
      <c r="Z25" s="47"/>
      <c r="AA25" s="47"/>
      <c r="AB25" s="47"/>
      <c r="AC25" s="47"/>
      <c r="AD25" s="47"/>
      <c r="AE25" s="47"/>
      <c r="AF25" s="47"/>
      <c r="AG25" s="47"/>
      <c r="AH25" s="47"/>
      <c r="AI25" s="47"/>
      <c r="AJ25" s="120"/>
      <c r="AK25" s="47"/>
      <c r="AL25" s="47"/>
      <c r="AM25" s="47"/>
      <c r="AN25" s="47"/>
      <c r="AO25" s="47"/>
      <c r="AP25" s="47"/>
      <c r="AQ25" s="47"/>
      <c r="AR25" s="47"/>
      <c r="AS25" s="47"/>
      <c r="AT25" s="103" t="str">
        <f t="shared" si="12"/>
        <v/>
      </c>
      <c r="AU25" s="104" t="str">
        <f t="shared" si="13"/>
        <v/>
      </c>
      <c r="AV25" s="188">
        <f t="shared" si="0"/>
        <v>0</v>
      </c>
      <c r="AW25" s="189">
        <f t="shared" si="1"/>
        <v>0</v>
      </c>
      <c r="AX25" s="190">
        <f t="shared" si="2"/>
        <v>0</v>
      </c>
      <c r="AY25" s="190">
        <f t="shared" si="3"/>
        <v>0</v>
      </c>
      <c r="AZ25" s="191">
        <f t="shared" si="4"/>
        <v>0</v>
      </c>
      <c r="BA25" s="204">
        <f t="shared" si="5"/>
        <v>0</v>
      </c>
      <c r="BB25" s="205">
        <f t="shared" si="6"/>
        <v>0</v>
      </c>
      <c r="BC25" s="192">
        <f t="shared" si="7"/>
        <v>0</v>
      </c>
      <c r="BD25" s="192">
        <f t="shared" si="8"/>
        <v>0</v>
      </c>
      <c r="BE25" s="192">
        <f t="shared" si="9"/>
        <v>0</v>
      </c>
      <c r="BF25" s="192"/>
      <c r="BG25" s="192">
        <f t="shared" si="10"/>
        <v>0</v>
      </c>
      <c r="BH25" s="225">
        <f t="shared" si="11"/>
        <v>0</v>
      </c>
      <c r="BJ25" s="194" t="s">
        <v>229</v>
      </c>
      <c r="BK25" s="194">
        <v>3</v>
      </c>
      <c r="BL25" s="169"/>
      <c r="BM25" s="169"/>
      <c r="BN25" s="169"/>
    </row>
    <row r="26" spans="1:69" ht="16.5" thickBot="1" x14ac:dyDescent="0.3">
      <c r="A26" s="49">
        <v>15</v>
      </c>
      <c r="B26" s="38"/>
      <c r="C26" s="39"/>
      <c r="D26" s="40"/>
      <c r="E26" s="40"/>
      <c r="F26" s="40"/>
      <c r="G26" s="40"/>
      <c r="H26" s="40"/>
      <c r="I26" s="41"/>
      <c r="J26" s="38"/>
      <c r="K26" s="40"/>
      <c r="L26" s="42"/>
      <c r="M26" s="43"/>
      <c r="N26" s="44"/>
      <c r="O26" s="43"/>
      <c r="P26" s="43"/>
      <c r="Q26" s="45"/>
      <c r="R26" s="46"/>
      <c r="S26" s="46"/>
      <c r="T26" s="47"/>
      <c r="U26" s="47"/>
      <c r="V26" s="47"/>
      <c r="W26" s="47"/>
      <c r="X26" s="48"/>
      <c r="Y26" s="105">
        <v>15</v>
      </c>
      <c r="Z26" s="47"/>
      <c r="AA26" s="47"/>
      <c r="AB26" s="47"/>
      <c r="AC26" s="47"/>
      <c r="AD26" s="47"/>
      <c r="AE26" s="47"/>
      <c r="AF26" s="47"/>
      <c r="AG26" s="47"/>
      <c r="AH26" s="47"/>
      <c r="AI26" s="47"/>
      <c r="AJ26" s="47"/>
      <c r="AK26" s="47"/>
      <c r="AL26" s="47"/>
      <c r="AM26" s="47"/>
      <c r="AN26" s="47"/>
      <c r="AO26" s="47"/>
      <c r="AP26" s="47"/>
      <c r="AQ26" s="47"/>
      <c r="AR26" s="47"/>
      <c r="AS26" s="47"/>
      <c r="AT26" s="103" t="str">
        <f t="shared" si="12"/>
        <v/>
      </c>
      <c r="AU26" s="104" t="str">
        <f t="shared" si="13"/>
        <v/>
      </c>
      <c r="AV26" s="188">
        <f t="shared" si="0"/>
        <v>0</v>
      </c>
      <c r="AW26" s="189">
        <f t="shared" si="1"/>
        <v>0</v>
      </c>
      <c r="AX26" s="190">
        <f t="shared" si="2"/>
        <v>0</v>
      </c>
      <c r="AY26" s="190">
        <f t="shared" si="3"/>
        <v>0</v>
      </c>
      <c r="AZ26" s="191">
        <f t="shared" si="4"/>
        <v>0</v>
      </c>
      <c r="BA26" s="204">
        <f t="shared" si="5"/>
        <v>0</v>
      </c>
      <c r="BB26" s="205">
        <f t="shared" si="6"/>
        <v>0</v>
      </c>
      <c r="BC26" s="192">
        <f t="shared" si="7"/>
        <v>0</v>
      </c>
      <c r="BD26" s="192">
        <f t="shared" si="8"/>
        <v>0</v>
      </c>
      <c r="BE26" s="192">
        <f t="shared" si="9"/>
        <v>0</v>
      </c>
      <c r="BF26" s="192"/>
      <c r="BG26" s="192">
        <f t="shared" si="10"/>
        <v>0</v>
      </c>
      <c r="BH26" s="225">
        <f t="shared" si="11"/>
        <v>0</v>
      </c>
      <c r="BJ26" s="194" t="s">
        <v>230</v>
      </c>
      <c r="BK26" s="169">
        <v>4</v>
      </c>
      <c r="BL26" s="169"/>
      <c r="BM26" s="169"/>
      <c r="BN26" s="169"/>
    </row>
    <row r="27" spans="1:69" ht="15.95" customHeight="1" thickBot="1" x14ac:dyDescent="0.3">
      <c r="A27" s="49">
        <v>16</v>
      </c>
      <c r="B27" s="38"/>
      <c r="C27" s="39"/>
      <c r="D27" s="40"/>
      <c r="E27" s="40"/>
      <c r="F27" s="40"/>
      <c r="G27" s="40"/>
      <c r="H27" s="40"/>
      <c r="I27" s="41"/>
      <c r="J27" s="38"/>
      <c r="K27" s="40"/>
      <c r="L27" s="42"/>
      <c r="M27" s="43"/>
      <c r="N27" s="44"/>
      <c r="O27" s="43"/>
      <c r="P27" s="43"/>
      <c r="Q27" s="45"/>
      <c r="R27" s="46"/>
      <c r="S27" s="46"/>
      <c r="T27" s="47"/>
      <c r="U27" s="47"/>
      <c r="V27" s="47"/>
      <c r="W27" s="47"/>
      <c r="X27" s="48"/>
      <c r="Y27" s="105">
        <v>16</v>
      </c>
      <c r="Z27" s="47"/>
      <c r="AA27" s="47"/>
      <c r="AB27" s="47"/>
      <c r="AC27" s="47"/>
      <c r="AD27" s="47"/>
      <c r="AE27" s="47"/>
      <c r="AF27" s="47"/>
      <c r="AG27" s="47"/>
      <c r="AH27" s="47"/>
      <c r="AI27" s="47"/>
      <c r="AJ27" s="47"/>
      <c r="AK27" s="47"/>
      <c r="AL27" s="47"/>
      <c r="AM27" s="47"/>
      <c r="AN27" s="47"/>
      <c r="AO27" s="47"/>
      <c r="AP27" s="47"/>
      <c r="AQ27" s="47"/>
      <c r="AR27" s="47"/>
      <c r="AS27" s="47"/>
      <c r="AT27" s="103" t="str">
        <f t="shared" si="12"/>
        <v/>
      </c>
      <c r="AU27" s="104" t="str">
        <f t="shared" si="13"/>
        <v/>
      </c>
      <c r="AV27" s="188">
        <f>IFERROR(+D27*E27*B27/1000000/AT27,0)</f>
        <v>0</v>
      </c>
      <c r="AW27" s="189">
        <f>IFERROR(+D27/H27,0)</f>
        <v>0</v>
      </c>
      <c r="AX27" s="190">
        <f t="shared" si="2"/>
        <v>0</v>
      </c>
      <c r="AY27" s="190">
        <f t="shared" si="3"/>
        <v>0</v>
      </c>
      <c r="AZ27" s="191">
        <f>IFERROR(+IF(AY27&gt;1,$AZ$10*55*D27/1000,0),0)</f>
        <v>0</v>
      </c>
      <c r="BA27" s="204">
        <f>IFERROR(+IF(Z27="l",(D27+D27+E27+E27)/1000*$BK$19,0)+IF(N27="Sliding",E27/1000*$BK$19,0)*2,0)</f>
        <v>0</v>
      </c>
      <c r="BB27" s="205">
        <f>IFERROR(+IF(AA27="T",D27/1000*$BK$21,0)+IF(AA27="B",D27/1000*$BK$21,0)+IF(AA27="TB",D27/1000*$BK$21*2,0)+IF(AA27="LRTB",(D27+E27)/1000*2*$BK$21,0),0)</f>
        <v>0</v>
      </c>
      <c r="BC27" s="192">
        <f>IFERROR(+IF(AND(P27="S Steel", E27&gt;1200),H27*BK$20*3,0)+IF(AND(P27="S Steel", E27&gt;1800),H27*BK$20*1,0)+IF(AND(P27="S Steel", E27&gt;2400),H27*BK$20*1,0)+IF(AND(P27="S Steel", E27&lt;1200),H27*BK$20*2,0),0)</f>
        <v>0</v>
      </c>
      <c r="BD27" s="192">
        <f>IFERROR(+IF(AND(N27="sliding",R27="LRT"),E27/1000*2*BK$12,0)+IF(AND(N27="sliding",R27="LRTB"),E27/1000*2*BK$12+D27/1000*BL$12,0)+IF(AND(N27="Bifold In",R27="LRT"),E27/1000*2*BK$11,0)+IF(AND(N27="Bifold In",R27="LRTB"),E27/1000*2*BK$11+D27/1000*BL$12,0)+IF(AND(N27="Bifold Out",R27="LRT"),E27/1000*2*BK$12,0)+IF(AND(N27="Bifold Out",R27="LRTB"),E27/1000*2*BK$11+D27/1000*BL$11,0),0)</f>
        <v>0</v>
      </c>
      <c r="BE27" s="192">
        <f>IFERROR(+IF(AND(AB27="135 bay",Q27="Z Frame"),$BL$15*E27/1000,0)*2+IF(AND(AB27="135 bay",Q27="L Frame"),$BK$15*E27/1000,0)*2+IF(AND(AB27="90 Cor",Q27="Z Frame"),$BL$16*E27/1000,0)+IF(AND(AB27="90 Cor",Q27="L Frame"),$BK$16*E27/1000,0)*2,0)</f>
        <v>0</v>
      </c>
      <c r="BF27" s="192"/>
      <c r="BG27" s="192">
        <f>IFERROR(+AX27+AY27+AZ27+BA27+BB27+BC27+BD27+BE27+BF27,0)</f>
        <v>0</v>
      </c>
      <c r="BH27" s="225">
        <f t="shared" si="11"/>
        <v>0</v>
      </c>
      <c r="BJ27" s="169" t="s">
        <v>231</v>
      </c>
      <c r="BK27" s="169">
        <v>5</v>
      </c>
    </row>
    <row r="28" spans="1:69" ht="16.5" thickBot="1" x14ac:dyDescent="0.3">
      <c r="A28" s="49">
        <v>17</v>
      </c>
      <c r="B28" s="38"/>
      <c r="C28" s="39"/>
      <c r="D28" s="40"/>
      <c r="E28" s="40"/>
      <c r="F28" s="40"/>
      <c r="G28" s="40"/>
      <c r="H28" s="40"/>
      <c r="I28" s="41"/>
      <c r="J28" s="38"/>
      <c r="K28" s="40"/>
      <c r="L28" s="42"/>
      <c r="M28" s="43"/>
      <c r="N28" s="44"/>
      <c r="O28" s="43"/>
      <c r="P28" s="43"/>
      <c r="Q28" s="45"/>
      <c r="R28" s="46"/>
      <c r="S28" s="46"/>
      <c r="T28" s="47"/>
      <c r="U28" s="47"/>
      <c r="V28" s="47"/>
      <c r="W28" s="47"/>
      <c r="X28" s="48"/>
      <c r="Y28" s="105">
        <v>17</v>
      </c>
      <c r="Z28" s="47"/>
      <c r="AA28" s="47"/>
      <c r="AB28" s="47"/>
      <c r="AC28" s="47"/>
      <c r="AD28" s="47"/>
      <c r="AE28" s="47"/>
      <c r="AF28" s="47"/>
      <c r="AG28" s="47"/>
      <c r="AH28" s="47"/>
      <c r="AI28" s="47"/>
      <c r="AJ28" s="47"/>
      <c r="AK28" s="47"/>
      <c r="AL28" s="47"/>
      <c r="AM28" s="47"/>
      <c r="AN28" s="47"/>
      <c r="AO28" s="47"/>
      <c r="AP28" s="47"/>
      <c r="AQ28" s="47"/>
      <c r="AR28" s="47"/>
      <c r="AS28" s="47"/>
      <c r="AT28" s="103" t="str">
        <f t="shared" si="12"/>
        <v/>
      </c>
      <c r="AU28" s="104" t="str">
        <f t="shared" si="13"/>
        <v/>
      </c>
      <c r="AV28" s="188">
        <f>IFERROR(+D28*E28*B28/1000000/AT28,0)</f>
        <v>0</v>
      </c>
      <c r="AW28" s="189">
        <f>IFERROR(+D28/H28,0)</f>
        <v>0</v>
      </c>
      <c r="AX28" s="190">
        <f t="shared" si="2"/>
        <v>0</v>
      </c>
      <c r="AY28" s="190">
        <f t="shared" si="3"/>
        <v>0</v>
      </c>
      <c r="AZ28" s="191">
        <f>IFERROR(+IF(AY28&gt;1,$AZ$10*55*D28/1000,0),0)</f>
        <v>0</v>
      </c>
      <c r="BA28" s="204">
        <f>IFERROR(+IF(Z28="l",(D28+D28+E28+E28)/1000*$BK$19,0)+IF(N28="Sliding",E28/1000*$BK$19,0)*2,0)</f>
        <v>0</v>
      </c>
      <c r="BB28" s="205">
        <f>IFERROR(+IF(AA28="T",D28/1000*$BK$21,0)+IF(AA28="B",D28/1000*$BK$21,0)+IF(AA28="TB",D28/1000*$BK$21*2,0)+IF(AA28="LRTB",(D28+E28)/1000*2*$BK$21,0),0)</f>
        <v>0</v>
      </c>
      <c r="BC28" s="192">
        <f>IFERROR(+IF(AND(P28="S Steel", E28&gt;1200),H28*BK$20*3,0)+IF(AND(P28="S Steel", E28&gt;1800),H28*BK$20*1,0)+IF(AND(P28="S Steel", E28&gt;2400),H28*BK$20*1,0)+IF(AND(P28="S Steel", E28&lt;1200),H28*BK$20*2,0),0)</f>
        <v>0</v>
      </c>
      <c r="BD28" s="192">
        <f>IFERROR(+IF(AND(N28="sliding",R28="LRT"),E28/1000*2*BK$12,0)+IF(AND(N28="sliding",R28="LRTB"),E28/1000*2*BK$12+D28/1000*BL$12,0)+IF(AND(N28="Bifold In",R28="LRT"),E28/1000*2*BK$11,0)+IF(AND(N28="Bifold In",R28="LRTB"),E28/1000*2*BK$11+D28/1000*BL$12,0)+IF(AND(N28="Bifold Out",R28="LRT"),E28/1000*2*BK$12,0)+IF(AND(N28="Bifold Out",R28="LRTB"),E28/1000*2*BK$11+D28/1000*BL$11,0),0)</f>
        <v>0</v>
      </c>
      <c r="BE28" s="192">
        <f>IFERROR(+IF(AND(AB28="135 bay",Q28="Z Frame"),$BL$15*E28/1000,0)*2+IF(AND(AB28="135 bay",Q28="L Frame"),$BK$15*E28/1000,0)*2+IF(AND(AB28="90 Cor",Q28="Z Frame"),$BL$16*E28/1000,0)+IF(AND(AB28="90 Cor",Q28="L Frame"),$BK$16*E28/1000,0)*2,0)</f>
        <v>0</v>
      </c>
      <c r="BF28" s="192"/>
      <c r="BG28" s="192">
        <f>IFERROR(+AX28+AY28+AZ28+BA28+BB28+BC28+BD28+BE28+BF28,0)</f>
        <v>0</v>
      </c>
      <c r="BH28" s="225">
        <f t="shared" si="11"/>
        <v>0</v>
      </c>
    </row>
    <row r="29" spans="1:69" ht="16.5" thickBot="1" x14ac:dyDescent="0.3">
      <c r="A29" s="49">
        <v>18</v>
      </c>
      <c r="B29" s="38"/>
      <c r="C29" s="39"/>
      <c r="D29" s="40"/>
      <c r="E29" s="40"/>
      <c r="F29" s="40"/>
      <c r="G29" s="40"/>
      <c r="H29" s="40"/>
      <c r="I29" s="41"/>
      <c r="J29" s="38"/>
      <c r="K29" s="40"/>
      <c r="L29" s="42"/>
      <c r="M29" s="43"/>
      <c r="N29" s="44"/>
      <c r="O29" s="43"/>
      <c r="P29" s="43"/>
      <c r="Q29" s="45"/>
      <c r="R29" s="46"/>
      <c r="S29" s="46"/>
      <c r="T29" s="47"/>
      <c r="U29" s="47"/>
      <c r="V29" s="47"/>
      <c r="W29" s="47"/>
      <c r="X29" s="48"/>
      <c r="Y29" s="105">
        <v>18</v>
      </c>
      <c r="Z29" s="47"/>
      <c r="AA29" s="47"/>
      <c r="AB29" s="47"/>
      <c r="AC29" s="47"/>
      <c r="AD29" s="47"/>
      <c r="AE29" s="47"/>
      <c r="AF29" s="47"/>
      <c r="AG29" s="47"/>
      <c r="AH29" s="47"/>
      <c r="AI29" s="47"/>
      <c r="AJ29" s="47"/>
      <c r="AK29" s="47"/>
      <c r="AL29" s="47"/>
      <c r="AM29" s="47"/>
      <c r="AN29" s="47"/>
      <c r="AO29" s="47"/>
      <c r="AP29" s="47"/>
      <c r="AQ29" s="47"/>
      <c r="AR29" s="47"/>
      <c r="AS29" s="47"/>
      <c r="AT29" s="103" t="str">
        <f t="shared" si="12"/>
        <v/>
      </c>
      <c r="AU29" s="104" t="str">
        <f t="shared" si="13"/>
        <v/>
      </c>
      <c r="AV29" s="188">
        <f>IFERROR(+D29*E29*B29/1000000/AT29,0)</f>
        <v>0</v>
      </c>
      <c r="AW29" s="189">
        <f>IFERROR(+D29/H29,0)</f>
        <v>0</v>
      </c>
      <c r="AX29" s="190">
        <f t="shared" si="2"/>
        <v>0</v>
      </c>
      <c r="AY29" s="190">
        <f t="shared" si="3"/>
        <v>0</v>
      </c>
      <c r="AZ29" s="191">
        <f>IFERROR(+IF(AY29&gt;1,$AZ$10*55*D29/1000,0),0)</f>
        <v>0</v>
      </c>
      <c r="BA29" s="204">
        <f>IFERROR(+IF(Z29="l",(D29+D29+E29+E29)/1000*$BK$19,0)+IF(N29="Sliding",E29/1000*$BK$19,0)*2,0)</f>
        <v>0</v>
      </c>
      <c r="BB29" s="205">
        <f>IFERROR(+IF(AA29="T",D29/1000*$BK$21,0)+IF(AA29="B",D29/1000*$BK$21,0)+IF(AA29="TB",D29/1000*$BK$21*2,0)+IF(AA29="LRTB",(D29+E29)/1000*2*$BK$21,0),0)</f>
        <v>0</v>
      </c>
      <c r="BC29" s="192">
        <f>IFERROR(+IF(AND(P29="S Steel", E29&gt;1200),H29*BK$20*3,0)+IF(AND(P29="S Steel", E29&gt;1800),H29*BK$20*1,0)+IF(AND(P29="S Steel", E29&gt;2400),H29*BK$20*1,0)+IF(AND(P29="S Steel", E29&lt;1200),H29*BK$20*2,0),0)</f>
        <v>0</v>
      </c>
      <c r="BD29" s="192">
        <f>IFERROR(+IF(AND(N29="sliding",R29="LRT"),E29/1000*2*BK$12,0)+IF(AND(N29="sliding",R29="LRTB"),E29/1000*2*BK$12+D29/1000*BL$12,0)+IF(AND(N29="Bifold In",R29="LRT"),E29/1000*2*BK$11,0)+IF(AND(N29="Bifold In",R29="LRTB"),E29/1000*2*BK$11+D29/1000*BL$12,0)+IF(AND(N29="Bifold Out",R29="LRT"),E29/1000*2*BK$12,0)+IF(AND(N29="Bifold Out",R29="LRTB"),E29/1000*2*BK$11+D29/1000*BL$11,0),0)</f>
        <v>0</v>
      </c>
      <c r="BE29" s="192">
        <f>IFERROR(+IF(AND(AB29="135 bay",Q29="Z Frame"),$BL$15*E29/1000,0)*2+IF(AND(AB29="135 bay",Q29="L Frame"),$BK$15*E29/1000,0)*2+IF(AND(AB29="90 Cor",Q29="Z Frame"),$BL$16*E29/1000,0)+IF(AND(AB29="90 Cor",Q29="L Frame"),$BK$16*E29/1000,0)*2,0)</f>
        <v>0</v>
      </c>
      <c r="BF29" s="192"/>
      <c r="BG29" s="192">
        <f>IFERROR(+AX29+AY29+AZ29+BA29+BB29+BC29+BD29+BE29+BF29,0)</f>
        <v>0</v>
      </c>
      <c r="BH29" s="225">
        <f t="shared" si="11"/>
        <v>0</v>
      </c>
    </row>
    <row r="30" spans="1:69" ht="16.5" thickBot="1" x14ac:dyDescent="0.3">
      <c r="A30" s="49">
        <v>19</v>
      </c>
      <c r="B30" s="38"/>
      <c r="C30" s="39"/>
      <c r="D30" s="40"/>
      <c r="E30" s="40"/>
      <c r="F30" s="40"/>
      <c r="G30" s="40"/>
      <c r="H30" s="40"/>
      <c r="I30" s="41"/>
      <c r="J30" s="38"/>
      <c r="K30" s="40"/>
      <c r="L30" s="42"/>
      <c r="M30" s="43"/>
      <c r="N30" s="44"/>
      <c r="O30" s="43"/>
      <c r="P30" s="43"/>
      <c r="Q30" s="45"/>
      <c r="R30" s="46"/>
      <c r="S30" s="46"/>
      <c r="T30" s="47"/>
      <c r="U30" s="47"/>
      <c r="V30" s="47"/>
      <c r="W30" s="47"/>
      <c r="X30" s="48"/>
      <c r="Y30" s="105">
        <v>19</v>
      </c>
      <c r="Z30" s="47"/>
      <c r="AA30" s="47"/>
      <c r="AB30" s="47"/>
      <c r="AC30" s="47"/>
      <c r="AD30" s="47"/>
      <c r="AE30" s="47"/>
      <c r="AF30" s="47"/>
      <c r="AG30" s="47"/>
      <c r="AH30" s="47"/>
      <c r="AI30" s="47"/>
      <c r="AJ30" s="47"/>
      <c r="AK30" s="47"/>
      <c r="AL30" s="47"/>
      <c r="AM30" s="47"/>
      <c r="AN30" s="47"/>
      <c r="AO30" s="47"/>
      <c r="AP30" s="47"/>
      <c r="AQ30" s="47"/>
      <c r="AR30" s="47"/>
      <c r="AS30" s="47"/>
      <c r="AT30" s="103" t="str">
        <f t="shared" si="12"/>
        <v/>
      </c>
      <c r="AU30" s="104" t="str">
        <f t="shared" si="13"/>
        <v/>
      </c>
      <c r="AV30" s="188">
        <f>IFERROR(+D30*E30*B30/1000000/AT30,0)</f>
        <v>0</v>
      </c>
      <c r="AW30" s="189">
        <f>IFERROR(+D30/H30,0)</f>
        <v>0</v>
      </c>
      <c r="AX30" s="190">
        <f t="shared" si="2"/>
        <v>0</v>
      </c>
      <c r="AY30" s="190">
        <f t="shared" si="3"/>
        <v>0</v>
      </c>
      <c r="AZ30" s="191">
        <f>IFERROR(+IF(AY30&gt;1,$AZ$10*55*D30/1000,0),0)</f>
        <v>0</v>
      </c>
      <c r="BA30" s="204">
        <f>IFERROR(+IF(Z30="l",(D30+D30+E30+E30)/1000*$BK$19,0)+IF(N30="Sliding",E30/1000*$BK$19,0)*2,0)</f>
        <v>0</v>
      </c>
      <c r="BB30" s="205">
        <f>IFERROR(+IF(AA30="T",D30/1000*$BK$21,0)+IF(AA30="B",D30/1000*$BK$21,0)+IF(AA30="TB",D30/1000*$BK$21*2,0)+IF(AA30="LRTB",(D30+E30)/1000*2*$BK$21,0),0)</f>
        <v>0</v>
      </c>
      <c r="BC30" s="192">
        <f>IFERROR(+IF(AND(P30="S Steel", E30&gt;1200),H30*BK$20*3,0)+IF(AND(P30="S Steel", E30&gt;1800),H30*BK$20*1,0)+IF(AND(P30="S Steel", E30&gt;2400),H30*BK$20*1,0)+IF(AND(P30="S Steel", E30&lt;1200),H30*BK$20*2,0),0)</f>
        <v>0</v>
      </c>
      <c r="BD30" s="192">
        <f>IFERROR(+IF(AND(N30="sliding",R30="LRT"),E30/1000*2*BK$12,0)+IF(AND(N30="sliding",R30="LRTB"),E30/1000*2*BK$12+D30/1000*BL$12,0)+IF(AND(N30="Bifold In",R30="LRT"),E30/1000*2*BK$11,0)+IF(AND(N30="Bifold In",R30="LRTB"),E30/1000*2*BK$11+D30/1000*BL$12,0)+IF(AND(N30="Bifold Out",R30="LRT"),E30/1000*2*BK$12,0)+IF(AND(N30="Bifold Out",R30="LRTB"),E30/1000*2*BK$11+D30/1000*BL$11,0),0)</f>
        <v>0</v>
      </c>
      <c r="BE30" s="192">
        <f>IFERROR(+IF(AND(AB30="135 bay",Q30="Z Frame"),$BL$15*E30/1000,0)*2+IF(AND(AB30="135 bay",Q30="L Frame"),$BK$15*E30/1000,0)*2+IF(AND(AB30="90 Cor",Q30="Z Frame"),$BL$16*E30/1000,0)+IF(AND(AB30="90 Cor",Q30="L Frame"),$BK$16*E30/1000,0)*2,0)</f>
        <v>0</v>
      </c>
      <c r="BF30" s="192"/>
      <c r="BG30" s="192">
        <f>IFERROR(+AX30+AY30+AZ30+BA30+BB30+BC30+BD30+BE30+BF30,0)</f>
        <v>0</v>
      </c>
      <c r="BH30" s="225">
        <f t="shared" si="11"/>
        <v>0</v>
      </c>
    </row>
    <row r="31" spans="1:69" ht="16.5" thickBot="1" x14ac:dyDescent="0.3">
      <c r="A31" s="51">
        <v>20</v>
      </c>
      <c r="B31" s="38"/>
      <c r="C31" s="39"/>
      <c r="D31" s="40"/>
      <c r="E31" s="40"/>
      <c r="F31" s="40"/>
      <c r="G31" s="40"/>
      <c r="H31" s="40"/>
      <c r="I31" s="41"/>
      <c r="J31" s="38"/>
      <c r="K31" s="40"/>
      <c r="L31" s="42"/>
      <c r="M31" s="43"/>
      <c r="N31" s="44"/>
      <c r="O31" s="43"/>
      <c r="P31" s="43"/>
      <c r="Q31" s="45"/>
      <c r="R31" s="46"/>
      <c r="S31" s="46"/>
      <c r="T31" s="47"/>
      <c r="U31" s="47"/>
      <c r="V31" s="47"/>
      <c r="W31" s="47"/>
      <c r="X31" s="48"/>
      <c r="Y31" s="106">
        <v>20</v>
      </c>
      <c r="Z31" s="107"/>
      <c r="AA31" s="107"/>
      <c r="AB31" s="107"/>
      <c r="AC31" s="107"/>
      <c r="AD31" s="107"/>
      <c r="AE31" s="107"/>
      <c r="AF31" s="107"/>
      <c r="AG31" s="107"/>
      <c r="AH31" s="107"/>
      <c r="AI31" s="107"/>
      <c r="AJ31" s="107"/>
      <c r="AK31" s="107"/>
      <c r="AL31" s="107"/>
      <c r="AM31" s="107"/>
      <c r="AN31" s="107"/>
      <c r="AO31" s="107"/>
      <c r="AP31" s="107"/>
      <c r="AQ31" s="107"/>
      <c r="AR31" s="107"/>
      <c r="AS31" s="107"/>
      <c r="AT31" s="103" t="str">
        <f t="shared" si="12"/>
        <v/>
      </c>
      <c r="AU31" s="104" t="str">
        <f t="shared" si="13"/>
        <v/>
      </c>
      <c r="AV31" s="227">
        <f>IFERROR(+D31*E31*B31/1000000/AT31,0)</f>
        <v>0</v>
      </c>
      <c r="AW31" s="228">
        <f>IFERROR(+D31/H31,0)</f>
        <v>0</v>
      </c>
      <c r="AX31" s="190">
        <f t="shared" si="2"/>
        <v>0</v>
      </c>
      <c r="AY31" s="190">
        <f t="shared" si="3"/>
        <v>0</v>
      </c>
      <c r="AZ31" s="229">
        <f>IFERROR(+IF(AY31&gt;1,$AZ$10*55*D31/1000,0),0)</f>
        <v>0</v>
      </c>
      <c r="BA31" s="230">
        <f>IFERROR(+IF(Z31="l",(D31+D31+E31+E31)/1000*$BK$19,0)+IF(N31="Sliding",E31/1000*$BK$19,0)*2,0)</f>
        <v>0</v>
      </c>
      <c r="BB31" s="231">
        <f>IFERROR(+IF(AA31="T",D31/1000*$BK$21,0)+IF(AA31="B",D31/1000*$BK$21,0)+IF(AA31="TB",D31/1000*$BK$21*2,0)+IF(AA31="LRTB",(D31+E31)/1000*2*$BK$21,0),0)</f>
        <v>0</v>
      </c>
      <c r="BC31" s="232">
        <f>IFERROR(+IF(AND(P31="S Steel", E31&gt;1200),H31*BK$20*3,0)+IF(AND(P31="S Steel", E31&gt;1800),H31*BK$20*1,0)+IF(AND(P31="S Steel", E31&gt;2400),H31*BK$20*1,0)+IF(AND(P31="S Steel", E31&lt;1200),H31*BK$20*2,0),0)</f>
        <v>0</v>
      </c>
      <c r="BD31" s="232">
        <f>IFERROR(+IF(AND(N31="sliding",R31="LRT"),E31/1000*2*BK$12,0)+IF(AND(N31="sliding",R31="LRTB"),E31/1000*2*BK$12+D31/1000*BL$12,0)+IF(AND(N31="Bifold In",R31="LRT"),E31/1000*2*BK$11,0)+IF(AND(N31="Bifold In",R31="LRTB"),E31/1000*2*BK$11+D31/1000*BL$12,0)+IF(AND(N31="Bifold Out",R31="LRT"),E31/1000*2*BK$12,0)+IF(AND(N31="Bifold Out",R31="LRTB"),E31/1000*2*BK$11+D31/1000*BL$11,0),0)</f>
        <v>0</v>
      </c>
      <c r="BE31" s="232">
        <f>IFERROR(+IF(AND(AB31="135 bay",Q31="Z Frame"),$BL$15*E31/1000,0)*2+IF(AND(AB31="135 bay",Q31="L Frame"),$BK$15*E31/1000,0)*2+IF(AND(AB31="90 Cor",Q31="Z Frame"),$BL$16*E31/1000,0)+IF(AND(AB31="90 Cor",Q31="L Frame"),$BK$16*E31/1000,0)*2,0)</f>
        <v>0</v>
      </c>
      <c r="BF31" s="232"/>
      <c r="BG31" s="232">
        <f>IFERROR(+AX31+AY31+AZ31+BA31+BB31+BC31+BD31+BE31+BF31,0)</f>
        <v>0</v>
      </c>
      <c r="BH31" s="225">
        <f t="shared" si="11"/>
        <v>0</v>
      </c>
      <c r="BJ31" t="s">
        <v>266</v>
      </c>
    </row>
    <row r="32" spans="1:69" ht="17.25" thickTop="1" thickBot="1" x14ac:dyDescent="0.3">
      <c r="A32" s="52"/>
      <c r="B32" s="305" t="s">
        <v>35</v>
      </c>
      <c r="C32" s="306"/>
      <c r="D32" s="305">
        <f>AU32</f>
        <v>0</v>
      </c>
      <c r="E32" s="306"/>
      <c r="F32" s="305" t="s">
        <v>36</v>
      </c>
      <c r="G32" s="306"/>
      <c r="H32" s="53">
        <f>AT32</f>
        <v>0</v>
      </c>
      <c r="I32" s="420" t="s">
        <v>37</v>
      </c>
      <c r="J32" s="313"/>
      <c r="K32" s="313"/>
      <c r="L32" s="313"/>
      <c r="M32" s="313"/>
      <c r="N32" s="313"/>
      <c r="O32" s="313"/>
      <c r="P32" s="313"/>
      <c r="Q32" s="313"/>
      <c r="R32" s="313"/>
      <c r="S32" s="313"/>
      <c r="T32" s="313"/>
      <c r="U32" s="313"/>
      <c r="V32" s="313"/>
      <c r="W32" s="313"/>
      <c r="X32" s="314"/>
      <c r="Y32" s="122"/>
      <c r="Z32" s="313"/>
      <c r="AA32" s="313"/>
      <c r="AB32" s="313"/>
      <c r="AC32" s="313"/>
      <c r="AD32" s="313"/>
      <c r="AE32" s="313"/>
      <c r="AF32" s="313"/>
      <c r="AG32" s="313"/>
      <c r="AH32" s="313"/>
      <c r="AI32" s="313"/>
      <c r="AJ32" s="313"/>
      <c r="AK32" s="313"/>
      <c r="AL32" s="313"/>
      <c r="AM32" s="313"/>
      <c r="AN32" s="313"/>
      <c r="AO32" s="313"/>
      <c r="AP32" s="313"/>
      <c r="AQ32" s="313"/>
      <c r="AR32" s="314"/>
      <c r="AS32" s="121"/>
      <c r="AT32" s="108">
        <f>SUM(AT12:AT31)</f>
        <v>0</v>
      </c>
      <c r="AU32" s="109">
        <f>SUM(AU12:AU31)</f>
        <v>0</v>
      </c>
      <c r="AV32" s="233">
        <f>SUM(AV12:AV31)</f>
        <v>0</v>
      </c>
      <c r="AW32" s="233">
        <f t="shared" ref="AW32:BG32" si="14">SUM(AW12:AW31)</f>
        <v>0</v>
      </c>
      <c r="AX32" s="233">
        <f t="shared" si="14"/>
        <v>0</v>
      </c>
      <c r="AY32" s="233">
        <f t="shared" si="14"/>
        <v>0</v>
      </c>
      <c r="AZ32" s="233">
        <f t="shared" si="14"/>
        <v>0</v>
      </c>
      <c r="BA32" s="233">
        <f t="shared" si="14"/>
        <v>0</v>
      </c>
      <c r="BB32" s="233">
        <f t="shared" si="14"/>
        <v>0</v>
      </c>
      <c r="BC32" s="233">
        <f t="shared" si="14"/>
        <v>0</v>
      </c>
      <c r="BD32" s="233">
        <f t="shared" si="14"/>
        <v>0</v>
      </c>
      <c r="BE32" s="233">
        <f t="shared" si="14"/>
        <v>0</v>
      </c>
      <c r="BF32" s="233">
        <f t="shared" si="14"/>
        <v>0</v>
      </c>
      <c r="BG32" s="233">
        <f t="shared" si="14"/>
        <v>0</v>
      </c>
      <c r="BH32" s="233"/>
      <c r="BJ32" t="s">
        <v>264</v>
      </c>
      <c r="BK32">
        <f>BA12/BK19</f>
        <v>0</v>
      </c>
      <c r="BL32" t="s">
        <v>265</v>
      </c>
      <c r="BM32" s="209" t="s">
        <v>233</v>
      </c>
      <c r="BN32" s="210" t="s">
        <v>238</v>
      </c>
      <c r="BO32" s="212">
        <f>IF(K12="off white",BK32,0)</f>
        <v>0</v>
      </c>
      <c r="BP32" s="210" t="s">
        <v>239</v>
      </c>
      <c r="BQ32">
        <f>IF(K12="Bright white",BK32,0)</f>
        <v>0</v>
      </c>
    </row>
    <row r="33" spans="1:61" x14ac:dyDescent="0.25">
      <c r="A33" s="333"/>
      <c r="B33" s="334"/>
      <c r="C33" s="334"/>
      <c r="D33" s="334"/>
      <c r="E33" s="334"/>
      <c r="F33" s="334"/>
      <c r="G33" s="334"/>
      <c r="H33" s="334"/>
      <c r="I33" s="334"/>
      <c r="J33" s="334"/>
      <c r="K33" s="334"/>
      <c r="L33" s="334"/>
      <c r="M33" s="334"/>
      <c r="N33" s="334"/>
      <c r="O33" s="335"/>
      <c r="P33" s="54"/>
      <c r="Q33" s="55"/>
      <c r="R33" s="56"/>
      <c r="S33" s="57"/>
      <c r="T33" s="54"/>
      <c r="U33" s="57"/>
      <c r="V33" s="57"/>
      <c r="W33" s="57"/>
      <c r="X33" s="123"/>
      <c r="Y33" s="307"/>
      <c r="Z33" s="308"/>
      <c r="AA33" s="308"/>
      <c r="AB33" s="308"/>
      <c r="AC33" s="308"/>
      <c r="AD33" s="308"/>
      <c r="AE33" s="308"/>
      <c r="AF33" s="308"/>
      <c r="AG33" s="308"/>
      <c r="AH33" s="308"/>
      <c r="AI33" s="308"/>
      <c r="AJ33" s="308"/>
      <c r="AK33" s="308"/>
      <c r="AL33" s="308"/>
      <c r="AM33" s="308"/>
      <c r="AN33" s="308"/>
      <c r="AO33" s="308"/>
      <c r="AP33" s="308"/>
      <c r="AQ33" s="308"/>
      <c r="AR33" s="309"/>
      <c r="AS33" s="110"/>
      <c r="AT33" s="12"/>
      <c r="AU33" s="110"/>
    </row>
    <row r="34" spans="1:61" x14ac:dyDescent="0.25">
      <c r="A34" s="290"/>
      <c r="B34" s="291"/>
      <c r="C34" s="291"/>
      <c r="D34" s="291"/>
      <c r="E34" s="291"/>
      <c r="F34" s="291"/>
      <c r="G34" s="291"/>
      <c r="H34" s="291"/>
      <c r="I34" s="291"/>
      <c r="J34" s="291"/>
      <c r="K34" s="291"/>
      <c r="L34" s="291"/>
      <c r="M34" s="291"/>
      <c r="N34" s="291"/>
      <c r="O34" s="292"/>
      <c r="P34" s="27"/>
      <c r="Q34" s="58"/>
      <c r="R34" s="28"/>
      <c r="S34" s="12"/>
      <c r="T34" s="27"/>
      <c r="U34" s="12"/>
      <c r="V34" s="12"/>
      <c r="W34" s="12"/>
      <c r="X34" s="124"/>
      <c r="Y34" s="318"/>
      <c r="Z34" s="319"/>
      <c r="AA34" s="319"/>
      <c r="AB34" s="319"/>
      <c r="AC34" s="319"/>
      <c r="AD34" s="319"/>
      <c r="AE34" s="319"/>
      <c r="AF34" s="319"/>
      <c r="AG34" s="319"/>
      <c r="AH34" s="319"/>
      <c r="AI34" s="319"/>
      <c r="AJ34" s="319"/>
      <c r="AK34" s="319"/>
      <c r="AL34" s="319"/>
      <c r="AM34" s="319"/>
      <c r="AN34" s="319"/>
      <c r="AO34" s="319"/>
      <c r="AP34" s="319"/>
      <c r="AQ34" s="319"/>
      <c r="AR34" s="320"/>
      <c r="AS34" s="111"/>
      <c r="AT34" s="10"/>
      <c r="AU34" s="111"/>
    </row>
    <row r="35" spans="1:61" x14ac:dyDescent="0.25">
      <c r="A35" s="290"/>
      <c r="B35" s="291"/>
      <c r="C35" s="291"/>
      <c r="D35" s="291"/>
      <c r="E35" s="291"/>
      <c r="F35" s="291"/>
      <c r="G35" s="291"/>
      <c r="H35" s="291"/>
      <c r="I35" s="291"/>
      <c r="J35" s="291"/>
      <c r="K35" s="291"/>
      <c r="L35" s="291"/>
      <c r="M35" s="291"/>
      <c r="N35" s="291"/>
      <c r="O35" s="292"/>
      <c r="P35" s="27"/>
      <c r="Q35" s="58"/>
      <c r="R35" s="28"/>
      <c r="S35" s="12"/>
      <c r="T35" s="27"/>
      <c r="U35" s="12"/>
      <c r="V35" s="12"/>
      <c r="W35" s="12"/>
      <c r="X35" s="124"/>
      <c r="Y35" s="318"/>
      <c r="Z35" s="319"/>
      <c r="AA35" s="319"/>
      <c r="AB35" s="319"/>
      <c r="AC35" s="319"/>
      <c r="AD35" s="319"/>
      <c r="AE35" s="319"/>
      <c r="AF35" s="319"/>
      <c r="AG35" s="319"/>
      <c r="AH35" s="319"/>
      <c r="AI35" s="319"/>
      <c r="AJ35" s="319"/>
      <c r="AK35" s="319"/>
      <c r="AL35" s="319"/>
      <c r="AM35" s="319"/>
      <c r="AN35" s="319"/>
      <c r="AO35" s="319"/>
      <c r="AP35" s="319"/>
      <c r="AQ35" s="319"/>
      <c r="AR35" s="320"/>
      <c r="AS35" s="111"/>
      <c r="AT35" s="10"/>
      <c r="AU35" s="111"/>
      <c r="AZ35" s="357" t="s">
        <v>257</v>
      </c>
      <c r="BA35" s="358"/>
      <c r="BB35" s="358"/>
      <c r="BC35" s="358"/>
      <c r="BD35" s="358"/>
      <c r="BE35" s="358"/>
      <c r="BF35" s="358"/>
      <c r="BG35" s="358"/>
      <c r="BH35" s="359"/>
      <c r="BI35" s="359"/>
    </row>
    <row r="36" spans="1:61" x14ac:dyDescent="0.25">
      <c r="A36" s="290"/>
      <c r="B36" s="291"/>
      <c r="C36" s="291"/>
      <c r="D36" s="291"/>
      <c r="E36" s="291"/>
      <c r="F36" s="291"/>
      <c r="G36" s="291"/>
      <c r="H36" s="291"/>
      <c r="I36" s="291"/>
      <c r="J36" s="291"/>
      <c r="K36" s="291"/>
      <c r="L36" s="291"/>
      <c r="M36" s="291"/>
      <c r="N36" s="291"/>
      <c r="O36" s="292"/>
      <c r="P36" s="27"/>
      <c r="Q36" s="58"/>
      <c r="R36" s="28"/>
      <c r="S36" s="12"/>
      <c r="T36" s="27"/>
      <c r="U36" s="12"/>
      <c r="V36" s="12"/>
      <c r="W36" s="12"/>
      <c r="X36" s="124"/>
      <c r="Y36" s="318"/>
      <c r="Z36" s="319"/>
      <c r="AA36" s="319"/>
      <c r="AB36" s="319"/>
      <c r="AC36" s="319"/>
      <c r="AD36" s="319"/>
      <c r="AE36" s="319"/>
      <c r="AF36" s="319"/>
      <c r="AG36" s="319"/>
      <c r="AH36" s="319"/>
      <c r="AI36" s="319"/>
      <c r="AJ36" s="319"/>
      <c r="AK36" s="319"/>
      <c r="AL36" s="319"/>
      <c r="AM36" s="319"/>
      <c r="AN36" s="319"/>
      <c r="AO36" s="319"/>
      <c r="AP36" s="319"/>
      <c r="AQ36" s="319"/>
      <c r="AR36" s="320"/>
      <c r="AS36" s="111"/>
      <c r="AT36" s="10"/>
      <c r="AU36" s="111"/>
      <c r="AZ36" t="s">
        <v>260</v>
      </c>
    </row>
    <row r="37" spans="1:61" x14ac:dyDescent="0.25">
      <c r="A37" s="290"/>
      <c r="B37" s="291"/>
      <c r="C37" s="291"/>
      <c r="D37" s="291"/>
      <c r="E37" s="291"/>
      <c r="F37" s="291"/>
      <c r="G37" s="291"/>
      <c r="H37" s="291"/>
      <c r="I37" s="291"/>
      <c r="J37" s="291"/>
      <c r="K37" s="291"/>
      <c r="L37" s="291"/>
      <c r="M37" s="291"/>
      <c r="N37" s="291"/>
      <c r="O37" s="292"/>
      <c r="P37" s="27"/>
      <c r="Q37" s="58"/>
      <c r="R37" s="28"/>
      <c r="S37" s="12"/>
      <c r="T37" s="27"/>
      <c r="U37" s="12"/>
      <c r="V37" s="12"/>
      <c r="W37" s="12"/>
      <c r="X37" s="124"/>
      <c r="Y37" s="318"/>
      <c r="Z37" s="319"/>
      <c r="AA37" s="319"/>
      <c r="AB37" s="319"/>
      <c r="AC37" s="319"/>
      <c r="AD37" s="319"/>
      <c r="AE37" s="319"/>
      <c r="AF37" s="319"/>
      <c r="AG37" s="319"/>
      <c r="AH37" s="319"/>
      <c r="AI37" s="319"/>
      <c r="AJ37" s="319"/>
      <c r="AK37" s="319"/>
      <c r="AL37" s="319"/>
      <c r="AM37" s="319"/>
      <c r="AN37" s="319"/>
      <c r="AO37" s="319"/>
      <c r="AP37" s="319"/>
      <c r="AQ37" s="319"/>
      <c r="AR37" s="320"/>
      <c r="AS37" s="111"/>
      <c r="AT37" s="10"/>
      <c r="AU37" s="111"/>
      <c r="AZ37" s="360" t="s">
        <v>258</v>
      </c>
      <c r="BA37" s="361"/>
      <c r="BB37" s="361"/>
      <c r="BC37" s="361"/>
      <c r="BD37" s="361"/>
      <c r="BE37" s="361"/>
      <c r="BF37" s="361"/>
      <c r="BG37" s="361"/>
      <c r="BH37" s="361"/>
      <c r="BI37" s="361"/>
    </row>
    <row r="38" spans="1:61" x14ac:dyDescent="0.25">
      <c r="A38" s="290"/>
      <c r="B38" s="291"/>
      <c r="C38" s="291"/>
      <c r="D38" s="291"/>
      <c r="E38" s="291"/>
      <c r="F38" s="291"/>
      <c r="G38" s="291"/>
      <c r="H38" s="291"/>
      <c r="I38" s="291"/>
      <c r="J38" s="291"/>
      <c r="K38" s="291"/>
      <c r="L38" s="291"/>
      <c r="M38" s="291"/>
      <c r="N38" s="291"/>
      <c r="O38" s="292"/>
      <c r="P38" s="27"/>
      <c r="Q38" s="58"/>
      <c r="R38" s="28"/>
      <c r="S38" s="12"/>
      <c r="T38" s="27"/>
      <c r="U38" s="12"/>
      <c r="V38" s="12"/>
      <c r="W38" s="12"/>
      <c r="X38" s="124"/>
      <c r="Y38" s="318"/>
      <c r="Z38" s="319"/>
      <c r="AA38" s="319"/>
      <c r="AB38" s="319"/>
      <c r="AC38" s="319"/>
      <c r="AD38" s="319"/>
      <c r="AE38" s="319"/>
      <c r="AF38" s="319"/>
      <c r="AG38" s="319"/>
      <c r="AH38" s="319"/>
      <c r="AI38" s="319"/>
      <c r="AJ38" s="319"/>
      <c r="AK38" s="319"/>
      <c r="AL38" s="319"/>
      <c r="AM38" s="319"/>
      <c r="AN38" s="319"/>
      <c r="AO38" s="319"/>
      <c r="AP38" s="319"/>
      <c r="AQ38" s="319"/>
      <c r="AR38" s="320"/>
      <c r="AS38" s="111"/>
      <c r="AT38" s="10"/>
      <c r="AU38" s="111"/>
      <c r="AZ38" t="s">
        <v>261</v>
      </c>
    </row>
    <row r="39" spans="1:61" x14ac:dyDescent="0.25">
      <c r="A39" s="290"/>
      <c r="B39" s="291"/>
      <c r="C39" s="291"/>
      <c r="D39" s="291"/>
      <c r="E39" s="291"/>
      <c r="F39" s="291"/>
      <c r="G39" s="291"/>
      <c r="H39" s="291"/>
      <c r="I39" s="291"/>
      <c r="J39" s="291"/>
      <c r="K39" s="291"/>
      <c r="L39" s="291"/>
      <c r="M39" s="291"/>
      <c r="N39" s="291"/>
      <c r="O39" s="292"/>
      <c r="P39" s="27"/>
      <c r="Q39" s="58"/>
      <c r="R39" s="28"/>
      <c r="S39" s="12"/>
      <c r="T39" s="27"/>
      <c r="U39" s="12"/>
      <c r="V39" s="12"/>
      <c r="W39" s="12"/>
      <c r="X39" s="124"/>
      <c r="Y39" s="318"/>
      <c r="Z39" s="319"/>
      <c r="AA39" s="319"/>
      <c r="AB39" s="319"/>
      <c r="AC39" s="319"/>
      <c r="AD39" s="319"/>
      <c r="AE39" s="319"/>
      <c r="AF39" s="319"/>
      <c r="AG39" s="319"/>
      <c r="AH39" s="319"/>
      <c r="AI39" s="319"/>
      <c r="AJ39" s="319"/>
      <c r="AK39" s="319"/>
      <c r="AL39" s="319"/>
      <c r="AM39" s="319"/>
      <c r="AN39" s="319"/>
      <c r="AO39" s="319"/>
      <c r="AP39" s="319"/>
      <c r="AQ39" s="319"/>
      <c r="AR39" s="320"/>
      <c r="AS39" s="111"/>
      <c r="AT39" s="10"/>
      <c r="AU39" s="111"/>
    </row>
    <row r="40" spans="1:61" x14ac:dyDescent="0.25">
      <c r="A40" s="290"/>
      <c r="B40" s="291"/>
      <c r="C40" s="291"/>
      <c r="D40" s="291"/>
      <c r="E40" s="291"/>
      <c r="F40" s="291"/>
      <c r="G40" s="291"/>
      <c r="H40" s="291"/>
      <c r="I40" s="291"/>
      <c r="J40" s="291"/>
      <c r="K40" s="291"/>
      <c r="L40" s="291"/>
      <c r="M40" s="291"/>
      <c r="N40" s="291"/>
      <c r="O40" s="292"/>
      <c r="P40" s="27"/>
      <c r="Q40" s="58"/>
      <c r="R40" s="28"/>
      <c r="S40" s="12"/>
      <c r="T40" s="27"/>
      <c r="U40" s="12"/>
      <c r="V40" s="12"/>
      <c r="W40" s="12"/>
      <c r="X40" s="124"/>
      <c r="Y40" s="318"/>
      <c r="Z40" s="319"/>
      <c r="AA40" s="319"/>
      <c r="AB40" s="319"/>
      <c r="AC40" s="319"/>
      <c r="AD40" s="319"/>
      <c r="AE40" s="319"/>
      <c r="AF40" s="319"/>
      <c r="AG40" s="319"/>
      <c r="AH40" s="319"/>
      <c r="AI40" s="319"/>
      <c r="AJ40" s="319"/>
      <c r="AK40" s="319"/>
      <c r="AL40" s="319"/>
      <c r="AM40" s="319"/>
      <c r="AN40" s="319"/>
      <c r="AO40" s="319"/>
      <c r="AP40" s="319"/>
      <c r="AQ40" s="319"/>
      <c r="AR40" s="320"/>
      <c r="AS40" s="111"/>
      <c r="AT40" s="10"/>
      <c r="AU40" s="111"/>
    </row>
    <row r="41" spans="1:61" x14ac:dyDescent="0.25">
      <c r="A41" s="290"/>
      <c r="B41" s="291"/>
      <c r="C41" s="291"/>
      <c r="D41" s="291"/>
      <c r="E41" s="291"/>
      <c r="F41" s="291"/>
      <c r="G41" s="291"/>
      <c r="H41" s="291"/>
      <c r="I41" s="291"/>
      <c r="J41" s="291"/>
      <c r="K41" s="291"/>
      <c r="L41" s="291"/>
      <c r="M41" s="291"/>
      <c r="N41" s="291"/>
      <c r="O41" s="292"/>
      <c r="P41" s="27"/>
      <c r="Q41" s="58"/>
      <c r="R41" s="28"/>
      <c r="S41" s="12"/>
      <c r="T41" s="27"/>
      <c r="U41" s="12"/>
      <c r="V41" s="12"/>
      <c r="W41" s="12"/>
      <c r="X41" s="124"/>
      <c r="Y41" s="318"/>
      <c r="Z41" s="319"/>
      <c r="AA41" s="319"/>
      <c r="AB41" s="319"/>
      <c r="AC41" s="319"/>
      <c r="AD41" s="319"/>
      <c r="AE41" s="319"/>
      <c r="AF41" s="319"/>
      <c r="AG41" s="319"/>
      <c r="AH41" s="319"/>
      <c r="AI41" s="319"/>
      <c r="AJ41" s="319"/>
      <c r="AK41" s="319"/>
      <c r="AL41" s="319"/>
      <c r="AM41" s="319"/>
      <c r="AN41" s="319"/>
      <c r="AO41" s="319"/>
      <c r="AP41" s="319"/>
      <c r="AQ41" s="319"/>
      <c r="AR41" s="320"/>
      <c r="AS41" s="111"/>
      <c r="AT41" s="10"/>
      <c r="AU41" s="111"/>
    </row>
    <row r="42" spans="1:61" ht="16.5" thickBot="1" x14ac:dyDescent="0.3">
      <c r="A42" s="290"/>
      <c r="B42" s="291"/>
      <c r="C42" s="291"/>
      <c r="D42" s="291"/>
      <c r="E42" s="291"/>
      <c r="F42" s="291"/>
      <c r="G42" s="291"/>
      <c r="H42" s="291"/>
      <c r="I42" s="291"/>
      <c r="J42" s="291"/>
      <c r="K42" s="291"/>
      <c r="L42" s="291"/>
      <c r="M42" s="291"/>
      <c r="N42" s="291"/>
      <c r="O42" s="292"/>
      <c r="P42" s="27"/>
      <c r="Q42" s="58"/>
      <c r="R42" s="28"/>
      <c r="S42" s="12"/>
      <c r="T42" s="27"/>
      <c r="U42" s="12"/>
      <c r="V42" s="12"/>
      <c r="W42" s="12"/>
      <c r="X42" s="124"/>
      <c r="Y42" s="318"/>
      <c r="Z42" s="319"/>
      <c r="AA42" s="319"/>
      <c r="AB42" s="319"/>
      <c r="AC42" s="319"/>
      <c r="AD42" s="319"/>
      <c r="AE42" s="319"/>
      <c r="AF42" s="319"/>
      <c r="AG42" s="319"/>
      <c r="AH42" s="319"/>
      <c r="AI42" s="319"/>
      <c r="AJ42" s="319"/>
      <c r="AK42" s="319"/>
      <c r="AL42" s="319"/>
      <c r="AM42" s="319"/>
      <c r="AN42" s="319"/>
      <c r="AO42" s="319"/>
      <c r="AP42" s="319"/>
      <c r="AQ42" s="319"/>
      <c r="AR42" s="320"/>
      <c r="AS42" s="111"/>
      <c r="AT42" s="10"/>
      <c r="AU42" s="111"/>
    </row>
    <row r="43" spans="1:61" ht="16.5" thickBot="1" x14ac:dyDescent="0.3">
      <c r="A43" s="348"/>
      <c r="B43" s="349"/>
      <c r="C43" s="349"/>
      <c r="D43" s="349"/>
      <c r="E43" s="349"/>
      <c r="F43" s="349"/>
      <c r="G43" s="349"/>
      <c r="H43" s="349"/>
      <c r="I43" s="349"/>
      <c r="J43" s="349"/>
      <c r="K43" s="349"/>
      <c r="L43" s="349"/>
      <c r="M43" s="349"/>
      <c r="N43" s="349"/>
      <c r="O43" s="350"/>
      <c r="P43" s="59"/>
      <c r="Q43" s="60"/>
      <c r="R43" s="61"/>
      <c r="S43" s="62"/>
      <c r="T43" s="59"/>
      <c r="U43" s="351" t="s">
        <v>38</v>
      </c>
      <c r="V43" s="352"/>
      <c r="W43" s="353"/>
      <c r="X43" s="125"/>
      <c r="Y43" s="395"/>
      <c r="Z43" s="396"/>
      <c r="AA43" s="396"/>
      <c r="AB43" s="396"/>
      <c r="AC43" s="396"/>
      <c r="AD43" s="396"/>
      <c r="AE43" s="396"/>
      <c r="AF43" s="396"/>
      <c r="AG43" s="396"/>
      <c r="AH43" s="396"/>
      <c r="AI43" s="396"/>
      <c r="AJ43" s="396"/>
      <c r="AK43" s="396"/>
      <c r="AL43" s="396"/>
      <c r="AM43" s="396"/>
      <c r="AN43" s="396"/>
      <c r="AO43" s="396"/>
      <c r="AP43" s="396"/>
      <c r="AQ43" s="396"/>
      <c r="AR43" s="397"/>
      <c r="AS43" s="112"/>
      <c r="AT43" s="14"/>
      <c r="AU43" s="112"/>
    </row>
    <row r="44" spans="1:61" x14ac:dyDescent="0.25">
      <c r="A44" s="63"/>
      <c r="B44" s="63"/>
      <c r="C44" s="63"/>
      <c r="D44" s="64"/>
      <c r="E44" s="63"/>
      <c r="F44" s="65"/>
      <c r="G44" s="65"/>
      <c r="H44" s="64"/>
      <c r="I44" s="12"/>
      <c r="J44" s="12"/>
      <c r="K44" s="12"/>
      <c r="L44" s="12"/>
      <c r="M44" s="12"/>
      <c r="N44" s="12"/>
      <c r="O44" s="12"/>
      <c r="P44" s="12"/>
      <c r="Q44" s="160" t="s">
        <v>175</v>
      </c>
      <c r="R44" s="160" t="s">
        <v>176</v>
      </c>
      <c r="S44" s="160" t="s">
        <v>177</v>
      </c>
      <c r="T44" s="160" t="s">
        <v>178</v>
      </c>
      <c r="U44" s="160"/>
      <c r="V44" s="160"/>
      <c r="W44" s="160"/>
      <c r="X44" s="12"/>
      <c r="Y44" s="12"/>
      <c r="Z44" s="63"/>
      <c r="AA44" s="63"/>
      <c r="AB44" s="63"/>
      <c r="AC44" s="63"/>
      <c r="AD44" s="63"/>
      <c r="AE44" s="63"/>
      <c r="AF44" s="63"/>
      <c r="AG44" s="63"/>
      <c r="AH44" s="63"/>
      <c r="AI44" s="63"/>
      <c r="AJ44" s="63"/>
      <c r="AK44" s="63"/>
      <c r="AL44" s="63"/>
      <c r="AM44" s="63"/>
      <c r="AN44" s="63"/>
      <c r="AO44" s="63"/>
      <c r="AP44" s="63"/>
      <c r="AQ44" s="63"/>
      <c r="AR44" s="63"/>
      <c r="AS44" s="63"/>
      <c r="AT44" s="63"/>
      <c r="AU44" s="63"/>
    </row>
    <row r="45" spans="1:61" x14ac:dyDescent="0.25">
      <c r="A45" s="63"/>
      <c r="B45" s="63"/>
      <c r="C45" s="63"/>
      <c r="D45" s="64"/>
      <c r="E45" s="63"/>
      <c r="F45" s="63"/>
      <c r="G45" s="63"/>
      <c r="H45" s="64"/>
      <c r="I45" s="63"/>
      <c r="J45" s="63"/>
      <c r="K45" s="63"/>
      <c r="L45" s="28"/>
      <c r="M45" s="12"/>
      <c r="N45" s="12"/>
      <c r="O45" s="12"/>
      <c r="P45" s="27"/>
      <c r="Q45" s="146">
        <f>SUM(Q46:Q66)</f>
        <v>0</v>
      </c>
      <c r="R45" s="147">
        <f>SUM(R46:R66)</f>
        <v>0</v>
      </c>
      <c r="S45" s="148">
        <f>SUM(S46:S66)</f>
        <v>0</v>
      </c>
      <c r="T45" s="148">
        <f>SUM(T46:T66)</f>
        <v>0</v>
      </c>
      <c r="U45" s="149"/>
      <c r="V45" s="149"/>
      <c r="W45" s="149"/>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row>
    <row r="46" spans="1:61" x14ac:dyDescent="0.25">
      <c r="A46" s="63"/>
      <c r="B46" s="63"/>
      <c r="C46" s="63"/>
      <c r="D46" s="64"/>
      <c r="E46" s="63"/>
      <c r="F46" s="63"/>
      <c r="G46" s="63"/>
      <c r="H46" s="64"/>
      <c r="I46" s="63"/>
      <c r="J46" s="63"/>
      <c r="K46" s="66"/>
      <c r="L46" s="28"/>
      <c r="M46" s="12"/>
      <c r="N46" s="12"/>
      <c r="O46" s="12"/>
      <c r="P46" s="27"/>
      <c r="Q46" s="150">
        <f t="shared" ref="Q46:Q66" si="15">+IF(N12="H.Hinge",1,0)+IF(N12="Fixed",1,0)</f>
        <v>0</v>
      </c>
      <c r="R46" s="150">
        <f t="shared" ref="R46:R66" si="16">+IF(N12="sliding",1,0)+IF(N12="Bifold OUT",1,0)+IF(N12="Bifold IN",1,0)</f>
        <v>0</v>
      </c>
      <c r="S46" s="159">
        <f t="shared" ref="S46:S66" si="17">+IF(AND(N12="sliding",R12="LRTB"),R46*1,0)+IF(AND(N12="sliding",R12="LRT"),R46*1,0)+IF(AND(N12="bifoldIN",R12="LRTB"),R46*1,0)+IF(AND(N12="BifoldOUT",R12="LRT"),R46*1,0)+IF(AND(N12="sliding",R12="LR"),R46*1,0)+IF(AND(N12="bifoldIN",R12="LR"),R46*1,0)</f>
        <v>0</v>
      </c>
      <c r="T46" s="159">
        <f>+IF(AND(N12="sliding",R12="LRTB"),R46*1,0)+IF(AND(N12="bifold IN",R12="LRTB"),R46*1,0)+IF(AND(N12="BifoldOUT",R12="LRTB"),R46*1,0)+IF(AND(N12="sliding",R12="TB"),R46*1,0)+IF(AND(N12="bifold IN",R12="TB"),R46*1,0)+IF(AND(N12="BifoldOUT",R12="TB"),R46*1,0)</f>
        <v>0</v>
      </c>
      <c r="U46" s="151"/>
      <c r="V46" s="151"/>
      <c r="W46" s="151"/>
      <c r="X46" s="28"/>
      <c r="Y46" s="27"/>
      <c r="Z46" s="28"/>
      <c r="AA46" s="28"/>
      <c r="AB46" s="27"/>
      <c r="AC46" s="12"/>
      <c r="AD46" s="28"/>
      <c r="AE46" s="63"/>
      <c r="AF46" s="63"/>
      <c r="AG46" s="113"/>
      <c r="AH46" s="63"/>
      <c r="AI46" s="63"/>
      <c r="AJ46" s="63"/>
      <c r="AK46" s="63"/>
      <c r="AL46" s="63"/>
      <c r="AM46" s="63"/>
      <c r="AN46" s="63"/>
      <c r="AO46" s="63"/>
      <c r="AP46" s="63"/>
      <c r="AQ46" s="63"/>
      <c r="AR46" s="63"/>
      <c r="AS46" s="63"/>
      <c r="AT46" s="63"/>
      <c r="AU46" s="63"/>
    </row>
    <row r="47" spans="1:61" x14ac:dyDescent="0.25">
      <c r="A47" s="67"/>
      <c r="B47" s="67"/>
      <c r="C47" s="67"/>
      <c r="D47" s="68"/>
      <c r="E47" s="67"/>
      <c r="F47" s="67"/>
      <c r="G47" s="67"/>
      <c r="H47" s="68"/>
      <c r="I47" s="69"/>
      <c r="J47" s="69"/>
      <c r="K47" s="69"/>
      <c r="L47" s="70"/>
      <c r="M47" s="69"/>
      <c r="N47" s="69"/>
      <c r="O47" s="69"/>
      <c r="P47" s="70"/>
      <c r="Q47" s="150">
        <f t="shared" si="15"/>
        <v>0</v>
      </c>
      <c r="R47" s="150">
        <f t="shared" si="16"/>
        <v>0</v>
      </c>
      <c r="S47" s="159">
        <f t="shared" si="17"/>
        <v>0</v>
      </c>
      <c r="T47" s="159">
        <f>+IF(AND(N13="sliding",R13="LRTB"),R47*1,0)+IF(AND(N13="bifoldIN",R13="LRTB"),R47*1,0)+IF(AND(N13="BifoldOUT",R13="LRTB"),R47*1,0)+IF(AND(N13="sliding",R13="TB"),R47*1,0)+IF(AND(N13="bifoldIN",R13="TB"),R47*1,0)+IF(AND(N13="BifoldOUT",R13="TB"),R47*1,0)</f>
        <v>0</v>
      </c>
      <c r="U47" s="152"/>
      <c r="V47" s="153"/>
      <c r="W47" s="154"/>
      <c r="X47" s="69"/>
      <c r="Y47" s="70"/>
      <c r="Z47" s="69"/>
      <c r="AA47" s="69"/>
      <c r="AB47" s="70"/>
      <c r="AC47" s="12"/>
      <c r="AD47" s="12"/>
      <c r="AE47" s="63"/>
      <c r="AF47" s="63"/>
      <c r="AG47" s="63"/>
      <c r="AH47" s="63"/>
      <c r="AI47" s="63"/>
      <c r="AJ47" s="63"/>
      <c r="AK47" s="63"/>
      <c r="AL47" s="63"/>
      <c r="AM47" s="63"/>
      <c r="AN47" s="63"/>
      <c r="AO47" s="12"/>
      <c r="AP47" s="63"/>
      <c r="AQ47" s="63"/>
      <c r="AR47" s="63"/>
      <c r="AS47" s="63"/>
      <c r="AT47" s="63"/>
      <c r="AU47" s="63"/>
    </row>
    <row r="48" spans="1:61" x14ac:dyDescent="0.25">
      <c r="A48" s="71"/>
      <c r="B48" s="71"/>
      <c r="C48" s="63"/>
      <c r="D48" s="64"/>
      <c r="E48" s="72"/>
      <c r="F48" s="73"/>
      <c r="G48" s="73"/>
      <c r="H48" s="64"/>
      <c r="I48" s="58"/>
      <c r="J48" s="74"/>
      <c r="K48" s="74"/>
      <c r="L48" s="74"/>
      <c r="M48" s="58"/>
      <c r="N48" s="58"/>
      <c r="O48" s="58"/>
      <c r="P48" s="58"/>
      <c r="Q48" s="150">
        <f t="shared" si="15"/>
        <v>0</v>
      </c>
      <c r="R48" s="150">
        <f t="shared" si="16"/>
        <v>0</v>
      </c>
      <c r="S48" s="159">
        <f t="shared" si="17"/>
        <v>0</v>
      </c>
      <c r="T48" s="159">
        <f>+IF(AND(N14="sliding",R14="LRTB"),R48*1,0)+IF(AND(N14="bifoldIN",R14="LRTB"),R48*1,0)+IF(AND(N14="BifoldOUT",R14="LRTB"),R48*1,0)+IF(AND(N14="sliding",R14="TB"),R48*1,0)+IF(AND(N14="bifoldIN",R14="TB"),R48*1,0)+IF(AND(N14="BifoldOUT",R14="TB"),R48*1,0)</f>
        <v>0</v>
      </c>
      <c r="U48" s="155"/>
      <c r="V48" s="155"/>
      <c r="W48" s="155"/>
      <c r="X48" s="58"/>
      <c r="Y48" s="114"/>
      <c r="Z48" s="58"/>
      <c r="AA48" s="58"/>
      <c r="AB48" s="114"/>
      <c r="AC48" s="115"/>
      <c r="AD48" s="12"/>
      <c r="AE48" s="63"/>
      <c r="AF48" s="63"/>
      <c r="AG48" s="116"/>
      <c r="AH48" s="63"/>
      <c r="AI48" s="63"/>
      <c r="AJ48" s="63"/>
      <c r="AK48" s="63"/>
      <c r="AL48" s="63"/>
      <c r="AM48" s="63"/>
      <c r="AN48" s="63"/>
      <c r="AO48" s="115"/>
      <c r="AP48" s="63"/>
      <c r="AQ48" s="63"/>
      <c r="AR48" s="63"/>
      <c r="AS48" s="63"/>
      <c r="AT48" s="63"/>
      <c r="AU48" s="63"/>
    </row>
    <row r="49" spans="1:47" x14ac:dyDescent="0.25">
      <c r="A49" s="71"/>
      <c r="B49" s="71"/>
      <c r="C49" s="63"/>
      <c r="D49" s="64"/>
      <c r="E49" s="72"/>
      <c r="F49" s="73"/>
      <c r="G49" s="73"/>
      <c r="H49" s="64"/>
      <c r="I49" s="58"/>
      <c r="J49" s="74"/>
      <c r="K49" s="74"/>
      <c r="L49" s="74"/>
      <c r="M49" s="58"/>
      <c r="N49" s="58"/>
      <c r="O49" s="58"/>
      <c r="P49" s="58"/>
      <c r="Q49" s="150">
        <f t="shared" si="15"/>
        <v>0</v>
      </c>
      <c r="R49" s="150">
        <f t="shared" si="16"/>
        <v>0</v>
      </c>
      <c r="S49" s="159">
        <f>+IF(AND(N15="sliding",R15="LRTB"),R49*1,0)+IF(AND(N15="sliding",R15="LRT"),R49*1,0)+IF(AND(N15="bifoldIN",R15="LRTB"),R49*1,0)+IF(AND(N15="BifoldOUT",R15="LRT"),R49*1,0)+IF(AND(N15="sliding",R15="LR"),R49*1,0)+IF(AND(N15="bifoldIN",R15="LR"),R49*1,0)</f>
        <v>0</v>
      </c>
      <c r="T49" s="159">
        <f>+IF(AND(N15="sliding",R15="LRTB"),R49*1,0)+IF(AND(N15="bifoldIN",R15="LRTB"),R49*1,0)+IF(AND(N15="BifoldOUT",R15="LRTB"),R49*1,0)+IF(AND(N15="sliding",R15="TB"),R49*1,0)+IF(AND(N15="bifoldIN",R15="TB"),R49*1,0)+IF(AND(N15="BifoldOUT",R15="TB"),R49*1,0)</f>
        <v>0</v>
      </c>
      <c r="U49" s="153"/>
      <c r="V49" s="153"/>
      <c r="W49" s="153"/>
      <c r="X49" s="58"/>
      <c r="Y49" s="114"/>
      <c r="Z49" s="58"/>
      <c r="AA49" s="58"/>
      <c r="AB49" s="114"/>
      <c r="AC49" s="115"/>
      <c r="AD49" s="12"/>
      <c r="AE49" s="63"/>
      <c r="AF49" s="63"/>
      <c r="AG49" s="116"/>
      <c r="AH49" s="63"/>
      <c r="AI49" s="63"/>
      <c r="AJ49" s="63"/>
      <c r="AK49" s="63"/>
      <c r="AL49" s="63"/>
      <c r="AM49" s="63"/>
      <c r="AN49" s="63"/>
      <c r="AO49" s="115"/>
      <c r="AP49" s="63"/>
      <c r="AQ49" s="63"/>
      <c r="AR49" s="63"/>
      <c r="AS49" s="63"/>
      <c r="AT49" s="63"/>
      <c r="AU49" s="63"/>
    </row>
    <row r="50" spans="1:47" x14ac:dyDescent="0.25">
      <c r="A50" s="71"/>
      <c r="B50" s="71"/>
      <c r="C50" s="63"/>
      <c r="D50" s="64"/>
      <c r="E50" s="72"/>
      <c r="F50" s="73"/>
      <c r="G50" s="73"/>
      <c r="H50" s="64"/>
      <c r="I50" s="58"/>
      <c r="J50" s="74"/>
      <c r="K50" s="74"/>
      <c r="L50" s="74"/>
      <c r="M50" s="58"/>
      <c r="N50" s="58"/>
      <c r="O50" s="58"/>
      <c r="P50" s="58"/>
      <c r="Q50" s="150">
        <f t="shared" si="15"/>
        <v>0</v>
      </c>
      <c r="R50" s="150">
        <f t="shared" si="16"/>
        <v>0</v>
      </c>
      <c r="S50" s="159">
        <f t="shared" si="17"/>
        <v>0</v>
      </c>
      <c r="T50" s="159">
        <f t="shared" ref="T50:T66" si="18">+IF(AND(N16="sliding",R16="LRTB"),R50*1,0)+IF(AND(N16="bifoldIN",R16="LRTB"),R50*1,0)+IF(AND(N16="BifoldOUT",R16="LRTB"),R50*1,0)+IF(AND(N16="sliding",R16="TB"),R50*1,0)+IF(AND(N16="bifoldIN",R16="TB"),R50*1,0)+IF(AND(N16="BifoldOUT",R16="TB"),R50*1,0)</f>
        <v>0</v>
      </c>
      <c r="U50" s="153"/>
      <c r="V50" s="153"/>
      <c r="W50" s="153"/>
      <c r="X50" s="58"/>
      <c r="Y50" s="114"/>
      <c r="Z50" s="58"/>
      <c r="AA50" s="58"/>
      <c r="AB50" s="114"/>
      <c r="AC50" s="115"/>
      <c r="AD50" s="12"/>
      <c r="AE50" s="63"/>
      <c r="AF50" s="63"/>
      <c r="AG50" s="116"/>
      <c r="AH50" s="63"/>
      <c r="AI50" s="63"/>
      <c r="AJ50" s="63"/>
      <c r="AK50" s="63"/>
      <c r="AL50" s="63"/>
      <c r="AM50" s="63"/>
      <c r="AN50" s="63"/>
      <c r="AO50" s="115"/>
      <c r="AP50" s="63"/>
      <c r="AQ50" s="63"/>
      <c r="AR50" s="63"/>
      <c r="AS50" s="63"/>
      <c r="AT50" s="63"/>
      <c r="AU50" s="63"/>
    </row>
    <row r="51" spans="1:47" x14ac:dyDescent="0.25">
      <c r="A51" s="71"/>
      <c r="B51" s="71"/>
      <c r="C51" s="63"/>
      <c r="D51" s="64"/>
      <c r="E51" s="72"/>
      <c r="F51" s="73"/>
      <c r="G51" s="73"/>
      <c r="H51" s="64"/>
      <c r="I51" s="58"/>
      <c r="J51" s="74"/>
      <c r="K51" s="74"/>
      <c r="L51" s="74"/>
      <c r="M51" s="58"/>
      <c r="N51" s="58"/>
      <c r="O51" s="58"/>
      <c r="P51" s="58"/>
      <c r="Q51" s="150">
        <f t="shared" si="15"/>
        <v>0</v>
      </c>
      <c r="R51" s="150">
        <f t="shared" si="16"/>
        <v>0</v>
      </c>
      <c r="S51" s="159">
        <f t="shared" si="17"/>
        <v>0</v>
      </c>
      <c r="T51" s="159">
        <f t="shared" si="18"/>
        <v>0</v>
      </c>
      <c r="U51" s="153"/>
      <c r="V51" s="153"/>
      <c r="W51" s="153"/>
      <c r="X51" s="58"/>
      <c r="Y51" s="114"/>
      <c r="Z51" s="58"/>
      <c r="AA51" s="58"/>
      <c r="AB51" s="114"/>
      <c r="AC51" s="115"/>
      <c r="AD51" s="12"/>
      <c r="AE51" s="63"/>
      <c r="AF51" s="63"/>
      <c r="AG51" s="116"/>
      <c r="AH51" s="63"/>
      <c r="AI51" s="63"/>
      <c r="AJ51" s="63"/>
      <c r="AK51" s="63"/>
      <c r="AL51" s="63"/>
      <c r="AM51" s="63"/>
      <c r="AN51" s="63"/>
      <c r="AO51" s="115"/>
      <c r="AP51" s="63"/>
      <c r="AQ51" s="63"/>
      <c r="AR51" s="63"/>
      <c r="AS51" s="63"/>
      <c r="AT51" s="63"/>
      <c r="AU51" s="63"/>
    </row>
    <row r="52" spans="1:47" x14ac:dyDescent="0.25">
      <c r="A52" s="71"/>
      <c r="B52" s="71"/>
      <c r="C52" s="63"/>
      <c r="D52" s="64"/>
      <c r="E52" s="72"/>
      <c r="F52" s="73"/>
      <c r="G52" s="73"/>
      <c r="H52" s="64"/>
      <c r="I52" s="58"/>
      <c r="J52" s="74"/>
      <c r="K52" s="74"/>
      <c r="L52" s="74"/>
      <c r="M52" s="58"/>
      <c r="N52" s="58"/>
      <c r="O52" s="58"/>
      <c r="P52" s="58"/>
      <c r="Q52" s="150">
        <f t="shared" si="15"/>
        <v>0</v>
      </c>
      <c r="R52" s="150">
        <f t="shared" si="16"/>
        <v>0</v>
      </c>
      <c r="S52" s="159">
        <f t="shared" si="17"/>
        <v>0</v>
      </c>
      <c r="T52" s="159">
        <f t="shared" si="18"/>
        <v>0</v>
      </c>
      <c r="U52" s="153"/>
      <c r="V52" s="153"/>
      <c r="W52" s="153"/>
      <c r="X52" s="58"/>
      <c r="Y52" s="114"/>
      <c r="Z52" s="58"/>
      <c r="AA52" s="58"/>
      <c r="AB52" s="114"/>
      <c r="AC52" s="115"/>
      <c r="AD52" s="12"/>
      <c r="AE52" s="63"/>
      <c r="AF52" s="63"/>
      <c r="AG52" s="116"/>
      <c r="AH52" s="63"/>
      <c r="AI52" s="63"/>
      <c r="AJ52" s="63"/>
      <c r="AK52" s="63"/>
      <c r="AL52" s="63"/>
      <c r="AM52" s="63"/>
      <c r="AN52" s="63"/>
      <c r="AO52" s="115"/>
      <c r="AP52" s="63"/>
      <c r="AQ52" s="63"/>
      <c r="AR52" s="63"/>
      <c r="AS52" s="63"/>
      <c r="AT52" s="63"/>
      <c r="AU52" s="63"/>
    </row>
    <row r="53" spans="1:47" x14ac:dyDescent="0.25">
      <c r="A53" s="71"/>
      <c r="B53" s="71"/>
      <c r="C53" s="63"/>
      <c r="D53" s="64"/>
      <c r="E53" s="72"/>
      <c r="F53" s="73"/>
      <c r="G53" s="73"/>
      <c r="H53" s="64"/>
      <c r="I53" s="58"/>
      <c r="J53" s="74"/>
      <c r="K53" s="74"/>
      <c r="L53" s="74"/>
      <c r="M53" s="58"/>
      <c r="N53" s="58"/>
      <c r="O53" s="58"/>
      <c r="P53" s="58"/>
      <c r="Q53" s="150">
        <f t="shared" si="15"/>
        <v>0</v>
      </c>
      <c r="R53" s="150">
        <f t="shared" si="16"/>
        <v>0</v>
      </c>
      <c r="S53" s="159">
        <f t="shared" si="17"/>
        <v>0</v>
      </c>
      <c r="T53" s="159">
        <f t="shared" si="18"/>
        <v>0</v>
      </c>
      <c r="U53" s="153"/>
      <c r="V53" s="153"/>
      <c r="W53" s="153"/>
      <c r="X53" s="58"/>
      <c r="Y53" s="114"/>
      <c r="Z53" s="58"/>
      <c r="AA53" s="58"/>
      <c r="AB53" s="114"/>
      <c r="AC53" s="115"/>
      <c r="AD53" s="12"/>
      <c r="AE53" s="63"/>
      <c r="AF53" s="63"/>
      <c r="AG53" s="116"/>
      <c r="AH53" s="63"/>
      <c r="AI53" s="63"/>
      <c r="AJ53" s="63"/>
      <c r="AK53" s="63"/>
      <c r="AL53" s="63"/>
      <c r="AM53" s="63"/>
      <c r="AN53" s="63"/>
      <c r="AO53" s="115"/>
      <c r="AP53" s="63"/>
      <c r="AQ53" s="63"/>
      <c r="AR53" s="63"/>
      <c r="AS53" s="63"/>
      <c r="AT53" s="63"/>
      <c r="AU53" s="63"/>
    </row>
    <row r="54" spans="1:47" x14ac:dyDescent="0.25">
      <c r="A54" s="71"/>
      <c r="B54" s="158"/>
      <c r="C54" s="63"/>
      <c r="D54" s="64"/>
      <c r="E54" s="72"/>
      <c r="F54" s="73"/>
      <c r="G54" s="73"/>
      <c r="H54" s="64"/>
      <c r="I54" s="58"/>
      <c r="J54" s="74"/>
      <c r="K54" s="74"/>
      <c r="L54" s="74"/>
      <c r="M54" s="58"/>
      <c r="N54" s="58"/>
      <c r="O54" s="58"/>
      <c r="P54" s="58"/>
      <c r="Q54" s="150">
        <f t="shared" si="15"/>
        <v>0</v>
      </c>
      <c r="R54" s="150">
        <f t="shared" si="16"/>
        <v>0</v>
      </c>
      <c r="S54" s="159">
        <f t="shared" si="17"/>
        <v>0</v>
      </c>
      <c r="T54" s="159">
        <f t="shared" si="18"/>
        <v>0</v>
      </c>
      <c r="U54" s="153"/>
      <c r="V54" s="153"/>
      <c r="W54" s="153"/>
      <c r="X54" s="58"/>
      <c r="Y54" s="114"/>
      <c r="Z54" s="58"/>
      <c r="AA54" s="58"/>
      <c r="AB54" s="114"/>
      <c r="AC54" s="115"/>
      <c r="AD54" s="12"/>
      <c r="AE54" s="63"/>
      <c r="AF54" s="63"/>
      <c r="AG54" s="116"/>
      <c r="AH54" s="63"/>
      <c r="AI54" s="63"/>
      <c r="AJ54" s="63"/>
      <c r="AK54" s="63"/>
      <c r="AL54" s="63"/>
      <c r="AM54" s="63"/>
      <c r="AN54" s="63"/>
      <c r="AO54" s="115"/>
      <c r="AP54" s="63"/>
      <c r="AQ54" s="63"/>
      <c r="AR54" s="63"/>
      <c r="AS54" s="63"/>
      <c r="AT54" s="63"/>
      <c r="AU54" s="63"/>
    </row>
    <row r="55" spans="1:47" x14ac:dyDescent="0.25">
      <c r="A55" s="71"/>
      <c r="B55" s="158"/>
      <c r="C55" s="63"/>
      <c r="D55" s="64"/>
      <c r="E55" s="72"/>
      <c r="F55" s="73"/>
      <c r="G55" s="73"/>
      <c r="H55" s="64"/>
      <c r="I55" s="58"/>
      <c r="J55" s="74"/>
      <c r="K55" s="74"/>
      <c r="L55" s="74"/>
      <c r="M55" s="58"/>
      <c r="N55" s="58"/>
      <c r="O55" s="58"/>
      <c r="P55" s="58"/>
      <c r="Q55" s="150">
        <f t="shared" si="15"/>
        <v>0</v>
      </c>
      <c r="R55" s="150">
        <f t="shared" si="16"/>
        <v>0</v>
      </c>
      <c r="S55" s="159">
        <f t="shared" si="17"/>
        <v>0</v>
      </c>
      <c r="T55" s="159">
        <f t="shared" si="18"/>
        <v>0</v>
      </c>
      <c r="U55" s="153"/>
      <c r="V55" s="153"/>
      <c r="W55" s="153"/>
      <c r="X55" s="58"/>
      <c r="Y55" s="114"/>
      <c r="Z55" s="58"/>
      <c r="AA55" s="58"/>
      <c r="AB55" s="114"/>
      <c r="AC55" s="115"/>
      <c r="AD55" s="12"/>
      <c r="AE55" s="63"/>
      <c r="AF55" s="63"/>
      <c r="AG55" s="116"/>
      <c r="AH55" s="63"/>
      <c r="AI55" s="63"/>
      <c r="AJ55" s="63"/>
      <c r="AK55" s="63"/>
      <c r="AL55" s="63"/>
      <c r="AM55" s="63"/>
      <c r="AN55" s="63"/>
      <c r="AO55" s="115"/>
      <c r="AP55" s="63"/>
      <c r="AQ55" s="63"/>
      <c r="AR55" s="63"/>
      <c r="AS55" s="63"/>
      <c r="AT55" s="63"/>
      <c r="AU55" s="63"/>
    </row>
    <row r="56" spans="1:47" x14ac:dyDescent="0.25">
      <c r="A56" s="71"/>
      <c r="B56" s="158"/>
      <c r="C56" s="63"/>
      <c r="D56" s="64"/>
      <c r="E56" s="72"/>
      <c r="F56" s="73"/>
      <c r="G56" s="73"/>
      <c r="H56" s="64"/>
      <c r="I56" s="58"/>
      <c r="J56" s="74"/>
      <c r="K56" s="74"/>
      <c r="L56" s="74"/>
      <c r="M56" s="58"/>
      <c r="N56" s="58"/>
      <c r="O56" s="58"/>
      <c r="P56" s="58"/>
      <c r="Q56" s="150">
        <f t="shared" si="15"/>
        <v>0</v>
      </c>
      <c r="R56" s="150">
        <f t="shared" si="16"/>
        <v>0</v>
      </c>
      <c r="S56" s="159">
        <f t="shared" si="17"/>
        <v>0</v>
      </c>
      <c r="T56" s="159">
        <f t="shared" si="18"/>
        <v>0</v>
      </c>
      <c r="U56" s="153"/>
      <c r="V56" s="153"/>
      <c r="W56" s="153"/>
      <c r="X56" s="58"/>
      <c r="Y56" s="114"/>
      <c r="Z56" s="58"/>
      <c r="AA56" s="58"/>
      <c r="AB56" s="114"/>
      <c r="AC56" s="115"/>
      <c r="AD56" s="12"/>
      <c r="AE56" s="63"/>
      <c r="AF56" s="63"/>
      <c r="AG56" s="116"/>
      <c r="AH56" s="63"/>
      <c r="AI56" s="63"/>
      <c r="AJ56" s="63"/>
      <c r="AK56" s="63"/>
      <c r="AL56" s="63"/>
      <c r="AM56" s="63"/>
      <c r="AN56" s="63"/>
      <c r="AO56" s="115"/>
      <c r="AP56" s="63"/>
      <c r="AQ56" s="63"/>
      <c r="AR56" s="63"/>
      <c r="AS56" s="63"/>
      <c r="AT56" s="63"/>
      <c r="AU56" s="63"/>
    </row>
    <row r="57" spans="1:47" x14ac:dyDescent="0.25">
      <c r="A57" s="71"/>
      <c r="B57" s="158"/>
      <c r="C57" s="63"/>
      <c r="D57" s="64"/>
      <c r="E57" s="72"/>
      <c r="F57" s="73"/>
      <c r="G57" s="73"/>
      <c r="H57" s="64"/>
      <c r="I57" s="58"/>
      <c r="J57" s="74"/>
      <c r="K57" s="74"/>
      <c r="L57" s="74"/>
      <c r="M57" s="58"/>
      <c r="N57" s="58"/>
      <c r="O57" s="58"/>
      <c r="P57" s="58"/>
      <c r="Q57" s="150">
        <f t="shared" si="15"/>
        <v>0</v>
      </c>
      <c r="R57" s="150">
        <f t="shared" si="16"/>
        <v>0</v>
      </c>
      <c r="S57" s="159">
        <f t="shared" si="17"/>
        <v>0</v>
      </c>
      <c r="T57" s="159">
        <f t="shared" si="18"/>
        <v>0</v>
      </c>
      <c r="U57" s="153"/>
      <c r="V57" s="153"/>
      <c r="W57" s="153"/>
      <c r="X57" s="58"/>
      <c r="Y57" s="114"/>
      <c r="Z57" s="58"/>
      <c r="AA57" s="58"/>
      <c r="AB57" s="114"/>
      <c r="AC57" s="115"/>
      <c r="AD57" s="12"/>
      <c r="AE57" s="63"/>
      <c r="AF57" s="63"/>
      <c r="AG57" s="116"/>
      <c r="AH57" s="63"/>
      <c r="AI57" s="63"/>
      <c r="AJ57" s="63"/>
      <c r="AK57" s="63"/>
      <c r="AL57" s="63"/>
      <c r="AM57" s="63"/>
      <c r="AN57" s="63"/>
      <c r="AO57" s="115"/>
      <c r="AP57" s="63"/>
      <c r="AQ57" s="63"/>
      <c r="AR57" s="63"/>
      <c r="AS57" s="63"/>
      <c r="AT57" s="63"/>
      <c r="AU57" s="63"/>
    </row>
    <row r="58" spans="1:47" x14ac:dyDescent="0.25">
      <c r="A58" s="71"/>
      <c r="B58" s="71"/>
      <c r="C58" s="63"/>
      <c r="D58" s="64"/>
      <c r="E58" s="72"/>
      <c r="F58" s="73"/>
      <c r="G58" s="73"/>
      <c r="H58" s="64"/>
      <c r="I58" s="58"/>
      <c r="J58" s="74"/>
      <c r="K58" s="74"/>
      <c r="L58" s="74"/>
      <c r="M58" s="58"/>
      <c r="N58" s="58"/>
      <c r="O58" s="58"/>
      <c r="P58" s="58"/>
      <c r="Q58" s="150">
        <f t="shared" si="15"/>
        <v>0</v>
      </c>
      <c r="R58" s="150">
        <f t="shared" si="16"/>
        <v>0</v>
      </c>
      <c r="S58" s="159">
        <f t="shared" si="17"/>
        <v>0</v>
      </c>
      <c r="T58" s="159">
        <f t="shared" si="18"/>
        <v>0</v>
      </c>
      <c r="U58" s="153"/>
      <c r="V58" s="153"/>
      <c r="W58" s="153"/>
      <c r="X58" s="58"/>
      <c r="Y58" s="114"/>
      <c r="Z58" s="58"/>
      <c r="AA58" s="58"/>
      <c r="AB58" s="114"/>
      <c r="AC58" s="115"/>
      <c r="AD58" s="12"/>
      <c r="AE58" s="63"/>
      <c r="AF58" s="63"/>
      <c r="AG58" s="116"/>
      <c r="AH58" s="63"/>
      <c r="AI58" s="63"/>
      <c r="AJ58" s="63"/>
      <c r="AK58" s="63"/>
      <c r="AL58" s="63"/>
      <c r="AM58" s="63"/>
      <c r="AN58" s="63"/>
      <c r="AO58" s="115"/>
      <c r="AP58" s="63"/>
      <c r="AQ58" s="63"/>
      <c r="AR58" s="63"/>
      <c r="AS58" s="63"/>
      <c r="AT58" s="63"/>
      <c r="AU58" s="63"/>
    </row>
    <row r="59" spans="1:47" x14ac:dyDescent="0.25">
      <c r="A59" s="71"/>
      <c r="B59" s="71"/>
      <c r="C59" s="63"/>
      <c r="D59" s="64"/>
      <c r="E59" s="72"/>
      <c r="F59" s="73"/>
      <c r="G59" s="73"/>
      <c r="H59" s="64"/>
      <c r="I59" s="58"/>
      <c r="J59" s="74"/>
      <c r="K59" s="74"/>
      <c r="L59" s="74"/>
      <c r="M59" s="58"/>
      <c r="N59" s="58"/>
      <c r="O59" s="58"/>
      <c r="P59" s="58"/>
      <c r="Q59" s="150">
        <f t="shared" si="15"/>
        <v>0</v>
      </c>
      <c r="R59" s="150">
        <f t="shared" si="16"/>
        <v>0</v>
      </c>
      <c r="S59" s="159">
        <f t="shared" si="17"/>
        <v>0</v>
      </c>
      <c r="T59" s="159">
        <f t="shared" si="18"/>
        <v>0</v>
      </c>
      <c r="U59" s="153"/>
      <c r="V59" s="153"/>
      <c r="W59" s="153"/>
      <c r="X59" s="58"/>
      <c r="Y59" s="114"/>
      <c r="Z59" s="58"/>
      <c r="AA59" s="58"/>
      <c r="AB59" s="114"/>
      <c r="AC59" s="115"/>
      <c r="AD59" s="12"/>
      <c r="AE59" s="63"/>
      <c r="AF59" s="63"/>
      <c r="AG59" s="116"/>
      <c r="AH59" s="63"/>
      <c r="AI59" s="63"/>
      <c r="AJ59" s="63"/>
      <c r="AK59" s="63"/>
      <c r="AL59" s="63"/>
      <c r="AM59" s="63"/>
      <c r="AN59" s="63"/>
      <c r="AO59" s="115"/>
      <c r="AP59" s="63"/>
      <c r="AQ59" s="63"/>
      <c r="AR59" s="63"/>
      <c r="AS59" s="63"/>
      <c r="AT59" s="63"/>
      <c r="AU59" s="63"/>
    </row>
    <row r="60" spans="1:47" x14ac:dyDescent="0.25">
      <c r="A60" s="71"/>
      <c r="B60" s="71"/>
      <c r="C60" s="63"/>
      <c r="D60" s="64"/>
      <c r="E60" s="72"/>
      <c r="F60" s="73"/>
      <c r="G60" s="73"/>
      <c r="H60" s="64"/>
      <c r="I60" s="58"/>
      <c r="J60" s="74"/>
      <c r="K60" s="74"/>
      <c r="L60" s="74"/>
      <c r="M60" s="58"/>
      <c r="N60" s="58"/>
      <c r="O60" s="58"/>
      <c r="P60" s="58"/>
      <c r="Q60" s="150">
        <f t="shared" si="15"/>
        <v>0</v>
      </c>
      <c r="R60" s="150">
        <f t="shared" si="16"/>
        <v>0</v>
      </c>
      <c r="S60" s="159">
        <f t="shared" si="17"/>
        <v>0</v>
      </c>
      <c r="T60" s="159">
        <f t="shared" si="18"/>
        <v>0</v>
      </c>
      <c r="U60" s="153"/>
      <c r="V60" s="153"/>
      <c r="W60" s="153"/>
      <c r="X60" s="58"/>
      <c r="Y60" s="114"/>
      <c r="Z60" s="58"/>
      <c r="AA60" s="58"/>
      <c r="AB60" s="114"/>
      <c r="AC60" s="115"/>
      <c r="AD60" s="12"/>
      <c r="AE60" s="63"/>
      <c r="AF60" s="63"/>
      <c r="AG60" s="116"/>
      <c r="AH60" s="63"/>
      <c r="AI60" s="63"/>
      <c r="AJ60" s="63"/>
      <c r="AK60" s="63"/>
      <c r="AL60" s="63"/>
      <c r="AM60" s="63"/>
      <c r="AN60" s="63"/>
      <c r="AO60" s="115"/>
      <c r="AP60" s="63"/>
      <c r="AQ60" s="63"/>
      <c r="AR60" s="63"/>
      <c r="AS60" s="63"/>
      <c r="AT60" s="63"/>
      <c r="AU60" s="63"/>
    </row>
    <row r="61" spans="1:47" x14ac:dyDescent="0.25">
      <c r="A61" s="71"/>
      <c r="B61" s="71"/>
      <c r="C61" s="63"/>
      <c r="D61" s="64"/>
      <c r="E61" s="72"/>
      <c r="F61" s="73"/>
      <c r="G61" s="73"/>
      <c r="H61" s="64"/>
      <c r="I61" s="58"/>
      <c r="J61" s="74"/>
      <c r="K61" s="74"/>
      <c r="L61" s="74"/>
      <c r="M61" s="58"/>
      <c r="N61" s="58"/>
      <c r="O61" s="58"/>
      <c r="P61" s="58"/>
      <c r="Q61" s="150">
        <f t="shared" si="15"/>
        <v>0</v>
      </c>
      <c r="R61" s="150">
        <f t="shared" si="16"/>
        <v>0</v>
      </c>
      <c r="S61" s="159">
        <f t="shared" si="17"/>
        <v>0</v>
      </c>
      <c r="T61" s="159">
        <f t="shared" si="18"/>
        <v>0</v>
      </c>
      <c r="U61" s="153"/>
      <c r="V61" s="153"/>
      <c r="W61" s="153"/>
      <c r="X61" s="58"/>
      <c r="Y61" s="114"/>
      <c r="Z61" s="58"/>
      <c r="AA61" s="58"/>
      <c r="AB61" s="114"/>
      <c r="AC61" s="115"/>
      <c r="AD61" s="12"/>
      <c r="AE61" s="63"/>
      <c r="AF61" s="63"/>
      <c r="AG61" s="116"/>
      <c r="AH61" s="63"/>
      <c r="AI61" s="63"/>
      <c r="AJ61" s="63"/>
      <c r="AK61" s="63"/>
      <c r="AL61" s="63"/>
      <c r="AM61" s="63"/>
      <c r="AN61" s="63"/>
      <c r="AO61" s="115"/>
      <c r="AP61" s="63"/>
      <c r="AQ61" s="63"/>
      <c r="AR61" s="63"/>
      <c r="AS61" s="63"/>
      <c r="AT61" s="63"/>
      <c r="AU61" s="63"/>
    </row>
    <row r="62" spans="1:47" x14ac:dyDescent="0.25">
      <c r="A62" s="71"/>
      <c r="B62" s="71"/>
      <c r="C62" s="63"/>
      <c r="D62" s="64"/>
      <c r="E62" s="72"/>
      <c r="F62" s="73"/>
      <c r="G62" s="73"/>
      <c r="H62" s="64"/>
      <c r="I62" s="58"/>
      <c r="J62" s="74"/>
      <c r="K62" s="74"/>
      <c r="L62" s="74"/>
      <c r="M62" s="58"/>
      <c r="N62" s="58"/>
      <c r="O62" s="58"/>
      <c r="P62" s="58"/>
      <c r="Q62" s="150">
        <f t="shared" si="15"/>
        <v>0</v>
      </c>
      <c r="R62" s="150">
        <f t="shared" si="16"/>
        <v>0</v>
      </c>
      <c r="S62" s="159">
        <f t="shared" si="17"/>
        <v>0</v>
      </c>
      <c r="T62" s="159">
        <f t="shared" si="18"/>
        <v>0</v>
      </c>
      <c r="U62" s="153"/>
      <c r="V62" s="153"/>
      <c r="W62" s="153"/>
      <c r="X62" s="58"/>
      <c r="Y62" s="114"/>
      <c r="Z62" s="58"/>
      <c r="AA62" s="58"/>
      <c r="AB62" s="114"/>
      <c r="AC62" s="115"/>
      <c r="AD62" s="12"/>
      <c r="AE62" s="63"/>
      <c r="AF62" s="63"/>
      <c r="AG62" s="116"/>
      <c r="AH62" s="63"/>
      <c r="AI62" s="63"/>
      <c r="AJ62" s="63"/>
      <c r="AK62" s="63"/>
      <c r="AL62" s="63"/>
      <c r="AM62" s="63"/>
      <c r="AN62" s="63"/>
      <c r="AO62" s="115"/>
      <c r="AP62" s="63"/>
      <c r="AQ62" s="63"/>
      <c r="AR62" s="63"/>
      <c r="AS62" s="63"/>
      <c r="AT62" s="63"/>
      <c r="AU62" s="63"/>
    </row>
    <row r="63" spans="1:47" x14ac:dyDescent="0.25">
      <c r="A63" s="71"/>
      <c r="B63" s="71"/>
      <c r="C63" s="63"/>
      <c r="D63" s="64"/>
      <c r="E63" s="72"/>
      <c r="F63" s="73"/>
      <c r="G63" s="73"/>
      <c r="H63" s="64"/>
      <c r="I63" s="58"/>
      <c r="J63" s="74"/>
      <c r="K63" s="74"/>
      <c r="L63" s="74"/>
      <c r="M63" s="58"/>
      <c r="N63" s="58"/>
      <c r="O63" s="58"/>
      <c r="P63" s="58"/>
      <c r="Q63" s="150">
        <f t="shared" si="15"/>
        <v>0</v>
      </c>
      <c r="R63" s="150">
        <f t="shared" si="16"/>
        <v>0</v>
      </c>
      <c r="S63" s="159">
        <f t="shared" si="17"/>
        <v>0</v>
      </c>
      <c r="T63" s="159">
        <f t="shared" si="18"/>
        <v>0</v>
      </c>
      <c r="U63" s="153"/>
      <c r="V63" s="153"/>
      <c r="W63" s="153"/>
      <c r="X63" s="58"/>
      <c r="Y63" s="114"/>
      <c r="Z63" s="58"/>
      <c r="AA63" s="58"/>
      <c r="AB63" s="114"/>
      <c r="AC63" s="115"/>
      <c r="AD63" s="12"/>
      <c r="AE63" s="63"/>
      <c r="AF63" s="63"/>
      <c r="AG63" s="116"/>
      <c r="AH63" s="63"/>
      <c r="AI63" s="63"/>
      <c r="AJ63" s="63"/>
      <c r="AK63" s="63"/>
      <c r="AL63" s="63"/>
      <c r="AM63" s="63"/>
      <c r="AN63" s="63"/>
      <c r="AO63" s="115"/>
      <c r="AP63" s="63"/>
      <c r="AQ63" s="63"/>
      <c r="AR63" s="63"/>
      <c r="AS63" s="63"/>
      <c r="AT63" s="63"/>
      <c r="AU63" s="63"/>
    </row>
    <row r="64" spans="1:47" x14ac:dyDescent="0.25">
      <c r="A64" s="71"/>
      <c r="B64" s="71"/>
      <c r="C64" s="63"/>
      <c r="D64" s="64"/>
      <c r="E64" s="72"/>
      <c r="F64" s="73"/>
      <c r="G64" s="73"/>
      <c r="H64" s="64"/>
      <c r="I64" s="58"/>
      <c r="J64" s="74"/>
      <c r="K64" s="74"/>
      <c r="L64" s="74"/>
      <c r="M64" s="58"/>
      <c r="N64" s="58"/>
      <c r="O64" s="58"/>
      <c r="P64" s="58"/>
      <c r="Q64" s="150">
        <f t="shared" si="15"/>
        <v>0</v>
      </c>
      <c r="R64" s="150">
        <f t="shared" si="16"/>
        <v>0</v>
      </c>
      <c r="S64" s="159">
        <f t="shared" si="17"/>
        <v>0</v>
      </c>
      <c r="T64" s="159">
        <f t="shared" si="18"/>
        <v>0</v>
      </c>
      <c r="U64" s="153"/>
      <c r="V64" s="153"/>
      <c r="W64" s="153"/>
      <c r="X64" s="58"/>
      <c r="Y64" s="114"/>
      <c r="Z64" s="58"/>
      <c r="AA64" s="58"/>
      <c r="AB64" s="114"/>
      <c r="AC64" s="115"/>
      <c r="AD64" s="12"/>
      <c r="AE64" s="63"/>
      <c r="AF64" s="63"/>
      <c r="AG64" s="116"/>
      <c r="AH64" s="63"/>
      <c r="AI64" s="63"/>
      <c r="AJ64" s="63"/>
      <c r="AK64" s="63"/>
      <c r="AL64" s="63"/>
      <c r="AM64" s="63"/>
      <c r="AN64" s="63"/>
      <c r="AO64" s="115"/>
      <c r="AP64" s="63"/>
      <c r="AQ64" s="63"/>
      <c r="AR64" s="63"/>
      <c r="AS64" s="63"/>
      <c r="AT64" s="63"/>
      <c r="AU64" s="63"/>
    </row>
    <row r="65" spans="1:47" x14ac:dyDescent="0.25">
      <c r="A65" s="71"/>
      <c r="B65" s="71"/>
      <c r="C65" s="63"/>
      <c r="D65" s="64"/>
      <c r="E65" s="72"/>
      <c r="F65" s="73"/>
      <c r="G65" s="73"/>
      <c r="H65" s="64"/>
      <c r="I65" s="58"/>
      <c r="J65" s="74"/>
      <c r="K65" s="74"/>
      <c r="L65" s="74"/>
      <c r="M65" s="58"/>
      <c r="N65" s="58"/>
      <c r="O65" s="58"/>
      <c r="P65" s="58"/>
      <c r="Q65" s="150">
        <f t="shared" si="15"/>
        <v>0</v>
      </c>
      <c r="R65" s="150">
        <f t="shared" si="16"/>
        <v>0</v>
      </c>
      <c r="S65" s="159">
        <f t="shared" si="17"/>
        <v>0</v>
      </c>
      <c r="T65" s="159">
        <f t="shared" si="18"/>
        <v>0</v>
      </c>
      <c r="U65" s="153"/>
      <c r="V65" s="153"/>
      <c r="W65" s="153"/>
      <c r="X65" s="58"/>
      <c r="Y65" s="114"/>
      <c r="Z65" s="58"/>
      <c r="AA65" s="58"/>
      <c r="AB65" s="114"/>
      <c r="AC65" s="115"/>
      <c r="AD65" s="12"/>
      <c r="AE65" s="63"/>
      <c r="AF65" s="63"/>
      <c r="AG65" s="116"/>
      <c r="AH65" s="63"/>
      <c r="AI65" s="63"/>
      <c r="AJ65" s="63"/>
      <c r="AK65" s="63"/>
      <c r="AL65" s="63"/>
      <c r="AM65" s="63"/>
      <c r="AN65" s="63"/>
      <c r="AO65" s="115"/>
      <c r="AP65" s="63"/>
      <c r="AQ65" s="63"/>
      <c r="AR65" s="63"/>
      <c r="AS65" s="63"/>
      <c r="AT65" s="63"/>
      <c r="AU65" s="63"/>
    </row>
    <row r="66" spans="1:47" x14ac:dyDescent="0.25">
      <c r="A66" s="71"/>
      <c r="B66" s="71"/>
      <c r="C66" s="63"/>
      <c r="D66" s="64"/>
      <c r="E66" s="72"/>
      <c r="F66" s="73"/>
      <c r="G66" s="73"/>
      <c r="H66" s="64"/>
      <c r="I66" s="58"/>
      <c r="J66" s="74"/>
      <c r="K66" s="74"/>
      <c r="L66" s="74"/>
      <c r="M66" s="58"/>
      <c r="N66" s="58"/>
      <c r="O66" s="58"/>
      <c r="P66" s="58"/>
      <c r="Q66" s="150">
        <f t="shared" si="15"/>
        <v>0</v>
      </c>
      <c r="R66" s="150">
        <f t="shared" si="16"/>
        <v>0</v>
      </c>
      <c r="S66" s="159">
        <f t="shared" si="17"/>
        <v>0</v>
      </c>
      <c r="T66" s="159">
        <f t="shared" si="18"/>
        <v>0</v>
      </c>
      <c r="U66" s="153"/>
      <c r="V66" s="153"/>
      <c r="W66" s="153"/>
      <c r="X66" s="58"/>
      <c r="Y66" s="114"/>
      <c r="Z66" s="58"/>
      <c r="AA66" s="58"/>
      <c r="AB66" s="114"/>
      <c r="AC66" s="115"/>
      <c r="AD66" s="12"/>
      <c r="AE66" s="63"/>
      <c r="AF66" s="63"/>
      <c r="AG66" s="116"/>
      <c r="AH66" s="63"/>
      <c r="AI66" s="63"/>
      <c r="AJ66" s="63"/>
      <c r="AK66" s="63"/>
      <c r="AL66" s="63"/>
      <c r="AM66" s="63"/>
      <c r="AN66" s="63"/>
      <c r="AO66" s="115"/>
      <c r="AP66" s="63"/>
      <c r="AQ66" s="63"/>
      <c r="AR66" s="63"/>
      <c r="AS66" s="63"/>
      <c r="AT66" s="63"/>
      <c r="AU66" s="63"/>
    </row>
    <row r="67" spans="1:47" x14ac:dyDescent="0.25">
      <c r="A67" s="71"/>
      <c r="B67" s="71"/>
      <c r="C67" s="63"/>
      <c r="D67" s="64"/>
      <c r="E67" s="72"/>
      <c r="F67" s="73"/>
      <c r="G67" s="73"/>
      <c r="H67" s="64"/>
      <c r="I67" s="58"/>
      <c r="J67" s="74"/>
      <c r="K67" s="74"/>
      <c r="L67" s="74"/>
      <c r="M67" s="58"/>
      <c r="N67" s="58"/>
      <c r="O67" s="58"/>
      <c r="P67" s="58"/>
      <c r="Q67" s="153"/>
      <c r="R67" s="153"/>
      <c r="S67" s="153"/>
      <c r="T67" s="153"/>
      <c r="U67" s="153"/>
      <c r="V67" s="153"/>
      <c r="W67" s="153"/>
      <c r="X67" s="58"/>
      <c r="Y67" s="114"/>
      <c r="Z67" s="58"/>
      <c r="AA67" s="58"/>
      <c r="AB67" s="114"/>
      <c r="AC67" s="115"/>
      <c r="AD67" s="12"/>
      <c r="AE67" s="63"/>
      <c r="AF67" s="63"/>
      <c r="AG67" s="116"/>
      <c r="AH67" s="63"/>
      <c r="AI67" s="63"/>
      <c r="AJ67" s="63"/>
      <c r="AK67" s="63"/>
      <c r="AL67" s="63"/>
      <c r="AM67" s="63"/>
      <c r="AN67" s="63"/>
      <c r="AO67" s="115"/>
      <c r="AP67" s="63"/>
      <c r="AQ67" s="63"/>
      <c r="AR67" s="63"/>
      <c r="AS67" s="63"/>
      <c r="AT67" s="63"/>
      <c r="AU67" s="63"/>
    </row>
    <row r="68" spans="1:47" x14ac:dyDescent="0.25">
      <c r="A68" s="63"/>
      <c r="B68" s="63"/>
      <c r="C68" s="63"/>
      <c r="D68" s="64"/>
      <c r="E68" s="63"/>
      <c r="F68" s="63"/>
      <c r="G68" s="63"/>
      <c r="H68" s="64"/>
      <c r="I68" s="63"/>
      <c r="J68" s="63"/>
      <c r="K68" s="63"/>
      <c r="L68" s="63"/>
      <c r="M68" s="63"/>
      <c r="N68" s="63"/>
      <c r="O68" s="63"/>
      <c r="P68" s="63"/>
      <c r="Q68" s="153"/>
      <c r="R68" s="153"/>
      <c r="S68" s="153"/>
      <c r="T68" s="153"/>
      <c r="U68" s="153"/>
      <c r="V68" s="153"/>
      <c r="W68" s="153"/>
      <c r="X68" s="12"/>
      <c r="Y68" s="12"/>
      <c r="Z68" s="12"/>
      <c r="AA68" s="12"/>
      <c r="AB68" s="12"/>
      <c r="AC68" s="12"/>
      <c r="AD68" s="12"/>
      <c r="AE68" s="63"/>
      <c r="AF68" s="63"/>
      <c r="AG68" s="63"/>
      <c r="AH68" s="63"/>
      <c r="AI68" s="63"/>
      <c r="AJ68" s="63"/>
      <c r="AK68" s="63"/>
      <c r="AL68" s="63"/>
      <c r="AM68" s="63"/>
      <c r="AN68" s="63"/>
      <c r="AO68" s="63"/>
      <c r="AP68" s="63"/>
      <c r="AQ68" s="63"/>
      <c r="AR68" s="63"/>
      <c r="AS68" s="63"/>
      <c r="AT68" s="63"/>
      <c r="AU68" s="63"/>
    </row>
    <row r="69" spans="1:47" ht="23.25" x14ac:dyDescent="0.35">
      <c r="A69" s="63"/>
      <c r="B69" s="63"/>
      <c r="C69" s="163"/>
      <c r="D69" s="64"/>
      <c r="E69" s="161"/>
      <c r="F69" s="63"/>
      <c r="H69" s="64"/>
      <c r="I69" s="63"/>
      <c r="J69" s="63"/>
      <c r="K69" s="63"/>
      <c r="L69" s="63"/>
      <c r="M69" s="63"/>
      <c r="N69" s="63"/>
      <c r="O69" s="63"/>
      <c r="P69" s="63"/>
      <c r="Q69" s="156"/>
      <c r="R69" s="151"/>
      <c r="S69" s="151"/>
      <c r="T69" s="151"/>
      <c r="U69" s="149"/>
      <c r="V69" s="149"/>
      <c r="W69" s="149"/>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row>
    <row r="70" spans="1:47" ht="21" x14ac:dyDescent="0.35">
      <c r="A70" s="72"/>
      <c r="B70" s="63"/>
      <c r="C70" s="163"/>
      <c r="D70" s="64"/>
      <c r="E70" s="63"/>
      <c r="F70" s="63"/>
      <c r="G70" s="63"/>
      <c r="H70" s="64"/>
      <c r="I70" s="63"/>
      <c r="K70" s="63"/>
      <c r="L70" s="63"/>
      <c r="M70" s="63"/>
      <c r="N70" s="63"/>
      <c r="O70" s="63"/>
      <c r="P70" s="63"/>
      <c r="Q70" s="156"/>
      <c r="R70" s="151"/>
      <c r="S70" s="151"/>
      <c r="T70" s="151"/>
      <c r="U70" s="151"/>
      <c r="V70" s="151"/>
      <c r="W70" s="151"/>
      <c r="X70" s="63"/>
      <c r="Y70" s="63"/>
      <c r="Z70" s="63"/>
      <c r="AA70" s="63"/>
      <c r="AB70" s="72"/>
      <c r="AC70" s="72"/>
      <c r="AD70" s="63"/>
      <c r="AE70" s="63"/>
      <c r="AF70" s="63"/>
      <c r="AG70" s="63"/>
      <c r="AH70" s="63"/>
      <c r="AI70" s="63"/>
      <c r="AJ70" s="63"/>
      <c r="AK70" s="63"/>
      <c r="AL70" s="63"/>
      <c r="AM70" s="63"/>
      <c r="AN70" s="63"/>
      <c r="AO70" s="63"/>
      <c r="AP70" s="63"/>
      <c r="AQ70" s="63"/>
      <c r="AR70" s="63"/>
      <c r="AS70" s="63"/>
      <c r="AT70" s="63"/>
      <c r="AU70" s="63"/>
    </row>
    <row r="71" spans="1:47" ht="21" x14ac:dyDescent="0.35">
      <c r="A71" s="72"/>
      <c r="B71" s="63"/>
      <c r="C71" s="163"/>
      <c r="D71" s="64"/>
      <c r="E71" s="162"/>
      <c r="F71" s="63"/>
      <c r="G71" s="63"/>
      <c r="H71" s="64"/>
      <c r="I71" s="63"/>
      <c r="J71" s="63"/>
      <c r="K71" s="63"/>
      <c r="L71" s="63"/>
      <c r="M71" s="63"/>
      <c r="N71" s="63"/>
      <c r="O71" s="63"/>
      <c r="P71" s="63"/>
      <c r="Q71" s="156"/>
      <c r="R71" s="151"/>
      <c r="S71" s="151"/>
      <c r="T71" s="151"/>
      <c r="U71" s="157"/>
      <c r="V71" s="157"/>
      <c r="W71" s="151"/>
      <c r="X71" s="63"/>
      <c r="Y71" s="63"/>
      <c r="Z71" s="63"/>
      <c r="AA71" s="63"/>
      <c r="AB71" s="72"/>
      <c r="AC71" s="72"/>
      <c r="AD71" s="63"/>
      <c r="AE71" s="63"/>
      <c r="AF71" s="63"/>
      <c r="AG71" s="63"/>
      <c r="AH71" s="63"/>
      <c r="AI71" s="63"/>
      <c r="AJ71" s="63"/>
      <c r="AK71" s="63"/>
      <c r="AL71" s="63"/>
      <c r="AM71" s="63"/>
      <c r="AN71" s="63"/>
      <c r="AO71" s="63"/>
      <c r="AP71" s="63"/>
      <c r="AQ71" s="63"/>
      <c r="AR71" s="63"/>
      <c r="AS71" s="63"/>
      <c r="AT71" s="63"/>
      <c r="AU71" s="63"/>
    </row>
    <row r="72" spans="1:47" x14ac:dyDescent="0.25">
      <c r="A72" s="72"/>
      <c r="B72" s="63"/>
      <c r="C72" s="71"/>
      <c r="D72" s="64"/>
      <c r="E72" s="71"/>
      <c r="F72" s="71"/>
      <c r="G72" s="71"/>
      <c r="H72" s="64"/>
      <c r="I72" s="71"/>
      <c r="J72" s="71"/>
      <c r="K72" s="71"/>
      <c r="L72" s="71"/>
      <c r="M72" s="71"/>
      <c r="N72" s="71"/>
      <c r="O72" s="71"/>
      <c r="P72" s="71"/>
      <c r="Q72" s="156"/>
      <c r="R72" s="151"/>
      <c r="S72" s="151"/>
      <c r="T72" s="151"/>
      <c r="U72" s="157"/>
      <c r="V72" s="157"/>
      <c r="W72" s="151"/>
      <c r="X72" s="63"/>
      <c r="Y72" s="72"/>
      <c r="Z72" s="63"/>
      <c r="AA72" s="63"/>
      <c r="AB72" s="72"/>
      <c r="AC72" s="117"/>
      <c r="AD72" s="63"/>
      <c r="AE72" s="63"/>
      <c r="AF72" s="63"/>
      <c r="AG72" s="63"/>
      <c r="AH72" s="63"/>
      <c r="AI72" s="63"/>
      <c r="AJ72" s="63"/>
      <c r="AK72" s="63"/>
      <c r="AL72" s="63"/>
      <c r="AM72" s="63"/>
      <c r="AN72" s="63"/>
      <c r="AO72" s="63"/>
      <c r="AP72" s="63"/>
      <c r="AQ72" s="63"/>
      <c r="AR72" s="63"/>
      <c r="AS72" s="63"/>
      <c r="AT72" s="63"/>
      <c r="AU72" s="63"/>
    </row>
    <row r="73" spans="1:47" x14ac:dyDescent="0.25">
      <c r="A73" s="72"/>
      <c r="B73" s="63"/>
      <c r="C73" s="71"/>
      <c r="D73" s="64"/>
      <c r="E73" s="71"/>
      <c r="F73" s="71"/>
      <c r="G73" s="71"/>
      <c r="H73" s="64"/>
      <c r="I73" s="71"/>
      <c r="J73" s="71"/>
      <c r="K73" s="71"/>
      <c r="L73" s="71"/>
      <c r="M73" s="71"/>
      <c r="N73" s="71"/>
      <c r="O73" s="71"/>
      <c r="P73" s="71"/>
      <c r="Q73" s="156"/>
      <c r="R73" s="156"/>
      <c r="S73" s="151"/>
      <c r="T73" s="151"/>
      <c r="U73" s="157"/>
      <c r="V73" s="157"/>
      <c r="W73" s="151"/>
      <c r="X73" s="63"/>
      <c r="Y73" s="72"/>
      <c r="Z73" s="63"/>
      <c r="AA73" s="63"/>
      <c r="AB73" s="72"/>
      <c r="AC73" s="117"/>
      <c r="AD73" s="63"/>
      <c r="AE73" s="63"/>
      <c r="AF73" s="63"/>
      <c r="AG73" s="63"/>
      <c r="AH73" s="63"/>
      <c r="AI73" s="63"/>
      <c r="AJ73" s="63"/>
      <c r="AK73" s="63"/>
      <c r="AL73" s="63"/>
      <c r="AM73" s="63"/>
      <c r="AN73" s="63"/>
      <c r="AO73" s="63"/>
      <c r="AP73" s="63"/>
      <c r="AQ73" s="63"/>
      <c r="AR73" s="63"/>
      <c r="AS73" s="63"/>
      <c r="AT73" s="63"/>
      <c r="AU73" s="63"/>
    </row>
    <row r="74" spans="1:47" x14ac:dyDescent="0.25">
      <c r="A74" s="72"/>
      <c r="B74" s="63"/>
      <c r="C74" s="71"/>
      <c r="D74" s="64"/>
      <c r="E74" s="71"/>
      <c r="F74" s="71"/>
      <c r="G74" s="71"/>
      <c r="H74" s="64"/>
      <c r="I74" s="71"/>
      <c r="J74" s="71"/>
      <c r="K74" s="71"/>
      <c r="L74" s="71"/>
      <c r="M74" s="71"/>
      <c r="N74" s="71"/>
      <c r="O74" s="71"/>
      <c r="P74" s="71"/>
      <c r="Q74" s="156"/>
      <c r="R74" s="156"/>
      <c r="S74" s="151"/>
      <c r="T74" s="151"/>
      <c r="U74" s="157"/>
      <c r="V74" s="157"/>
      <c r="W74" s="151"/>
      <c r="X74" s="63"/>
      <c r="Y74" s="72"/>
      <c r="Z74" s="63"/>
      <c r="AA74" s="63"/>
      <c r="AB74" s="72"/>
      <c r="AC74" s="117"/>
      <c r="AD74" s="63"/>
      <c r="AE74" s="63"/>
      <c r="AF74" s="63"/>
      <c r="AG74" s="63"/>
      <c r="AH74" s="63"/>
      <c r="AI74" s="63"/>
      <c r="AJ74" s="63"/>
      <c r="AK74" s="63"/>
      <c r="AL74" s="63"/>
      <c r="AM74" s="63"/>
      <c r="AN74" s="63"/>
      <c r="AO74" s="63"/>
      <c r="AP74" s="63"/>
      <c r="AQ74" s="63"/>
      <c r="AR74" s="63"/>
      <c r="AS74" s="63"/>
      <c r="AT74" s="63"/>
      <c r="AU74" s="63"/>
    </row>
    <row r="75" spans="1:47" x14ac:dyDescent="0.25">
      <c r="A75" s="72"/>
      <c r="B75" s="63"/>
      <c r="C75" s="71"/>
      <c r="D75" s="64"/>
      <c r="E75" s="71"/>
      <c r="F75" s="71"/>
      <c r="G75" s="71"/>
      <c r="H75" s="64"/>
      <c r="I75" s="71"/>
      <c r="J75" s="71"/>
      <c r="K75" s="71"/>
      <c r="L75" s="71"/>
      <c r="M75" s="71"/>
      <c r="N75" s="71"/>
      <c r="O75" s="71"/>
      <c r="P75" s="71"/>
      <c r="Q75" s="156"/>
      <c r="R75" s="156"/>
      <c r="S75" s="151"/>
      <c r="T75" s="151"/>
      <c r="U75" s="157"/>
      <c r="V75" s="157"/>
      <c r="W75" s="151"/>
      <c r="X75" s="63"/>
      <c r="Y75" s="72"/>
      <c r="Z75" s="63"/>
      <c r="AA75" s="63"/>
      <c r="AB75" s="72"/>
      <c r="AC75" s="117"/>
      <c r="AD75" s="63"/>
      <c r="AE75" s="63"/>
      <c r="AF75" s="63"/>
      <c r="AG75" s="63"/>
      <c r="AH75" s="63"/>
      <c r="AI75" s="63"/>
      <c r="AJ75" s="63"/>
      <c r="AK75" s="63"/>
      <c r="AL75" s="63"/>
      <c r="AM75" s="63"/>
      <c r="AN75" s="63"/>
      <c r="AO75" s="63"/>
      <c r="AP75" s="63"/>
      <c r="AQ75" s="63"/>
      <c r="AR75" s="63"/>
      <c r="AS75" s="63"/>
      <c r="AT75" s="63"/>
      <c r="AU75" s="63"/>
    </row>
    <row r="76" spans="1:47" x14ac:dyDescent="0.25">
      <c r="A76" s="72"/>
      <c r="B76" s="63"/>
      <c r="C76" s="71"/>
      <c r="D76" s="64"/>
      <c r="E76" s="71"/>
      <c r="F76" s="71"/>
      <c r="G76" s="71"/>
      <c r="H76" s="64"/>
      <c r="I76" s="71"/>
      <c r="J76" s="71"/>
      <c r="K76" s="71"/>
      <c r="L76" s="71"/>
      <c r="M76" s="71"/>
      <c r="N76" s="71"/>
      <c r="O76" s="71"/>
      <c r="P76" s="71"/>
      <c r="Q76" s="156"/>
      <c r="R76" s="156"/>
      <c r="S76" s="151"/>
      <c r="T76" s="151"/>
      <c r="U76" s="157"/>
      <c r="V76" s="157"/>
      <c r="W76" s="151"/>
      <c r="X76" s="63"/>
      <c r="Y76" s="72"/>
      <c r="Z76" s="63"/>
      <c r="AA76" s="63"/>
      <c r="AB76" s="72"/>
      <c r="AC76" s="117"/>
      <c r="AD76" s="63"/>
      <c r="AE76" s="63"/>
      <c r="AF76" s="63"/>
      <c r="AG76" s="63"/>
      <c r="AH76" s="63"/>
      <c r="AI76" s="63"/>
      <c r="AJ76" s="63"/>
      <c r="AK76" s="63"/>
      <c r="AL76" s="63"/>
      <c r="AM76" s="63"/>
      <c r="AN76" s="63"/>
      <c r="AO76" s="63"/>
      <c r="AP76" s="63"/>
      <c r="AQ76" s="63"/>
      <c r="AR76" s="63"/>
      <c r="AS76" s="63"/>
      <c r="AT76" s="63"/>
      <c r="AU76" s="63"/>
    </row>
    <row r="77" spans="1:47" x14ac:dyDescent="0.25">
      <c r="A77" s="72"/>
      <c r="B77" s="63"/>
      <c r="C77" s="71"/>
      <c r="D77" s="64"/>
      <c r="E77" s="71"/>
      <c r="F77" s="71"/>
      <c r="G77" s="71"/>
      <c r="H77" s="64"/>
      <c r="I77" s="71"/>
      <c r="J77" s="71"/>
      <c r="K77" s="71"/>
      <c r="L77" s="71"/>
      <c r="M77" s="71"/>
      <c r="N77" s="71"/>
      <c r="O77" s="71"/>
      <c r="P77" s="71"/>
      <c r="Q77" s="156"/>
      <c r="R77" s="156"/>
      <c r="S77" s="151"/>
      <c r="T77" s="151"/>
      <c r="U77" s="157"/>
      <c r="V77" s="157"/>
      <c r="W77" s="151"/>
      <c r="X77" s="63"/>
      <c r="Y77" s="63"/>
      <c r="Z77" s="63"/>
      <c r="AA77" s="63"/>
      <c r="AB77" s="72"/>
      <c r="AC77" s="117"/>
      <c r="AD77" s="63"/>
      <c r="AE77" s="63"/>
      <c r="AF77" s="63"/>
      <c r="AG77" s="63"/>
      <c r="AH77" s="63"/>
      <c r="AI77" s="63"/>
      <c r="AJ77" s="63"/>
      <c r="AK77" s="63"/>
      <c r="AL77" s="63"/>
      <c r="AM77" s="63"/>
      <c r="AN77" s="63"/>
      <c r="AO77" s="63"/>
      <c r="AP77" s="63"/>
      <c r="AQ77" s="63"/>
      <c r="AR77" s="63"/>
      <c r="AS77" s="63"/>
      <c r="AT77" s="63"/>
      <c r="AU77" s="63"/>
    </row>
    <row r="78" spans="1:47" x14ac:dyDescent="0.25">
      <c r="A78" s="63"/>
      <c r="B78" s="63"/>
      <c r="C78" s="63"/>
      <c r="D78" s="64"/>
      <c r="E78" s="63"/>
      <c r="F78" s="63"/>
      <c r="G78" s="63"/>
      <c r="H78" s="64"/>
      <c r="I78" s="63"/>
      <c r="J78" s="63"/>
      <c r="K78" s="63"/>
      <c r="L78" s="63"/>
      <c r="M78" s="63"/>
      <c r="N78" s="63"/>
      <c r="O78" s="63"/>
      <c r="P78" s="63"/>
      <c r="Q78" s="156"/>
      <c r="R78" s="156"/>
      <c r="S78" s="151"/>
      <c r="T78" s="151"/>
      <c r="U78" s="157"/>
      <c r="V78" s="157"/>
      <c r="W78" s="151"/>
      <c r="X78" s="63"/>
      <c r="Y78" s="63"/>
      <c r="Z78" s="63"/>
      <c r="AA78" s="63"/>
      <c r="AB78" s="63"/>
      <c r="AC78" s="118"/>
      <c r="AD78" s="63"/>
      <c r="AE78" s="63"/>
      <c r="AF78" s="63"/>
      <c r="AG78" s="63"/>
      <c r="AH78" s="63"/>
      <c r="AI78" s="63"/>
      <c r="AJ78" s="63"/>
      <c r="AK78" s="63"/>
      <c r="AL78" s="63"/>
      <c r="AM78" s="63"/>
      <c r="AN78" s="63"/>
      <c r="AO78" s="63"/>
      <c r="AP78" s="63"/>
      <c r="AQ78" s="63"/>
      <c r="AR78" s="63"/>
      <c r="AS78" s="63"/>
      <c r="AT78" s="63"/>
      <c r="AU78" s="63"/>
    </row>
    <row r="79" spans="1:47" x14ac:dyDescent="0.25">
      <c r="A79" s="63"/>
      <c r="B79" s="63"/>
      <c r="C79" s="63"/>
      <c r="D79" s="64"/>
      <c r="E79" s="63"/>
      <c r="F79" s="63"/>
      <c r="G79" s="63"/>
      <c r="H79" s="64"/>
      <c r="I79" s="63"/>
      <c r="J79" s="63"/>
      <c r="K79" s="63"/>
      <c r="L79" s="63"/>
      <c r="M79" s="63"/>
      <c r="N79" s="63"/>
      <c r="O79" s="63"/>
      <c r="P79" s="63"/>
      <c r="Q79" s="156"/>
      <c r="R79" s="151"/>
      <c r="S79" s="151"/>
      <c r="T79" s="151"/>
      <c r="U79" s="151"/>
      <c r="V79" s="151"/>
      <c r="W79" s="151"/>
      <c r="X79" s="63"/>
      <c r="Y79" s="63"/>
      <c r="Z79" s="63"/>
      <c r="AA79" s="63"/>
      <c r="AB79" s="63"/>
      <c r="AC79" s="118"/>
      <c r="AD79" s="63"/>
      <c r="AE79" s="63"/>
      <c r="AF79" s="63"/>
      <c r="AG79" s="63"/>
      <c r="AH79" s="63"/>
      <c r="AI79" s="63"/>
      <c r="AJ79" s="63"/>
      <c r="AK79" s="63"/>
      <c r="AL79" s="63"/>
      <c r="AM79" s="63"/>
      <c r="AN79" s="63"/>
      <c r="AO79" s="63"/>
      <c r="AP79" s="63"/>
      <c r="AQ79" s="63"/>
      <c r="AR79" s="63"/>
      <c r="AS79" s="63"/>
      <c r="AT79" s="63"/>
      <c r="AU79" s="63"/>
    </row>
    <row r="80" spans="1:47" x14ac:dyDescent="0.25">
      <c r="A80" s="63"/>
      <c r="B80" s="63"/>
      <c r="C80" s="63"/>
      <c r="D80" s="64"/>
      <c r="E80" s="63"/>
      <c r="F80" s="63"/>
      <c r="G80" s="63"/>
      <c r="H80" s="64"/>
      <c r="I80" s="63"/>
      <c r="J80" s="63"/>
      <c r="K80" s="63"/>
      <c r="L80" s="63"/>
      <c r="M80" s="63"/>
      <c r="N80" s="63"/>
      <c r="O80" s="63"/>
      <c r="P80" s="63"/>
      <c r="Q80" s="156"/>
      <c r="R80" s="151"/>
      <c r="S80" s="151"/>
      <c r="T80" s="151"/>
      <c r="U80" s="151"/>
      <c r="V80" s="151"/>
      <c r="W80" s="151"/>
      <c r="X80" s="63"/>
      <c r="Y80" s="63"/>
      <c r="Z80" s="63"/>
      <c r="AA80" s="63"/>
      <c r="AB80" s="63"/>
      <c r="AC80" s="118"/>
      <c r="AD80" s="63"/>
      <c r="AE80" s="63"/>
      <c r="AF80" s="63"/>
      <c r="AG80" s="63"/>
      <c r="AH80" s="63"/>
      <c r="AI80" s="63"/>
      <c r="AJ80" s="63"/>
      <c r="AK80" s="63"/>
      <c r="AL80" s="63"/>
      <c r="AM80" s="63"/>
      <c r="AN80" s="63"/>
      <c r="AO80" s="63"/>
      <c r="AP80" s="63"/>
      <c r="AQ80" s="63"/>
      <c r="AR80" s="63"/>
      <c r="AS80" s="63"/>
      <c r="AT80" s="63"/>
      <c r="AU80" s="63"/>
    </row>
    <row r="81" spans="1:47" x14ac:dyDescent="0.25">
      <c r="A81" s="63"/>
      <c r="B81" s="63"/>
      <c r="C81" s="63"/>
      <c r="D81" s="64"/>
      <c r="E81" s="63"/>
      <c r="F81" s="63"/>
      <c r="G81" s="63"/>
      <c r="H81" s="64"/>
      <c r="I81" s="63"/>
      <c r="J81" s="63"/>
      <c r="K81" s="63"/>
      <c r="L81" s="63"/>
      <c r="M81" s="63"/>
      <c r="N81" s="63"/>
      <c r="O81" s="63"/>
      <c r="P81" s="63"/>
      <c r="Q81" s="156"/>
      <c r="R81" s="151"/>
      <c r="S81" s="151"/>
      <c r="T81" s="151"/>
      <c r="U81" s="151"/>
      <c r="V81" s="151"/>
      <c r="W81" s="151"/>
      <c r="X81" s="63"/>
      <c r="Y81" s="63"/>
      <c r="Z81" s="63"/>
      <c r="AA81" s="63"/>
      <c r="AB81" s="72"/>
      <c r="AC81" s="117"/>
      <c r="AD81" s="63"/>
      <c r="AE81" s="63"/>
      <c r="AF81" s="63"/>
      <c r="AG81" s="63"/>
      <c r="AH81" s="63"/>
      <c r="AI81" s="63"/>
      <c r="AJ81" s="63"/>
      <c r="AK81" s="63"/>
      <c r="AL81" s="63"/>
      <c r="AM81" s="63"/>
      <c r="AN81" s="63"/>
      <c r="AO81" s="63"/>
      <c r="AP81" s="63"/>
      <c r="AQ81" s="63"/>
      <c r="AR81" s="63"/>
      <c r="AS81" s="63"/>
      <c r="AT81" s="63"/>
      <c r="AU81" s="63"/>
    </row>
    <row r="82" spans="1:47" x14ac:dyDescent="0.25">
      <c r="A82" s="63"/>
      <c r="B82" s="63"/>
      <c r="C82" s="63"/>
      <c r="D82" s="64"/>
      <c r="E82" s="63"/>
      <c r="F82" s="63"/>
      <c r="G82" s="63"/>
      <c r="H82" s="64"/>
      <c r="I82" s="63"/>
      <c r="J82" s="63"/>
      <c r="K82" s="63"/>
      <c r="L82" s="63"/>
      <c r="M82" s="63"/>
      <c r="N82" s="63"/>
      <c r="O82" s="63"/>
      <c r="P82" s="63"/>
      <c r="Q82" s="156"/>
      <c r="R82" s="151"/>
      <c r="S82" s="151"/>
      <c r="T82" s="151"/>
      <c r="U82" s="157"/>
      <c r="V82" s="157"/>
      <c r="W82" s="151"/>
      <c r="X82" s="63"/>
      <c r="Y82" s="63"/>
      <c r="Z82" s="63"/>
      <c r="AA82" s="63"/>
      <c r="AB82" s="72"/>
      <c r="AC82" s="117"/>
      <c r="AD82" s="63"/>
      <c r="AE82" s="63"/>
      <c r="AF82" s="63"/>
      <c r="AG82" s="63"/>
      <c r="AH82" s="63"/>
      <c r="AI82" s="63"/>
      <c r="AJ82" s="63"/>
      <c r="AK82" s="63"/>
      <c r="AL82" s="63"/>
      <c r="AM82" s="63"/>
      <c r="AN82" s="63"/>
      <c r="AO82" s="63"/>
      <c r="AP82" s="63"/>
      <c r="AQ82" s="63"/>
      <c r="AR82" s="63"/>
      <c r="AS82" s="63"/>
      <c r="AT82" s="63"/>
      <c r="AU82" s="63"/>
    </row>
    <row r="83" spans="1:47" x14ac:dyDescent="0.25">
      <c r="A83" s="63"/>
      <c r="B83" s="63"/>
      <c r="C83" s="63"/>
      <c r="D83" s="64"/>
      <c r="E83" s="63"/>
      <c r="F83" s="63"/>
      <c r="G83" s="63"/>
      <c r="H83" s="64"/>
      <c r="I83" s="63"/>
      <c r="J83" s="63"/>
      <c r="K83" s="63"/>
      <c r="L83" s="63"/>
      <c r="M83" s="63"/>
      <c r="N83" s="63"/>
      <c r="O83" s="63"/>
      <c r="P83" s="63"/>
      <c r="Q83" s="156"/>
      <c r="R83" s="151"/>
      <c r="S83" s="151"/>
      <c r="T83" s="151"/>
      <c r="U83" s="157"/>
      <c r="V83" s="157"/>
      <c r="W83" s="151"/>
      <c r="X83" s="63"/>
      <c r="Y83" s="63"/>
      <c r="Z83" s="63"/>
      <c r="AA83" s="63"/>
      <c r="AB83" s="72"/>
      <c r="AC83" s="117"/>
      <c r="AD83" s="63"/>
      <c r="AE83" s="63"/>
      <c r="AF83" s="63"/>
      <c r="AG83" s="63"/>
      <c r="AH83" s="63"/>
      <c r="AI83" s="63"/>
      <c r="AJ83" s="63"/>
      <c r="AK83" s="63"/>
      <c r="AL83" s="63"/>
      <c r="AM83" s="63"/>
      <c r="AN83" s="63"/>
      <c r="AO83" s="63"/>
      <c r="AP83" s="63"/>
      <c r="AQ83" s="63"/>
      <c r="AR83" s="63"/>
      <c r="AS83" s="63"/>
      <c r="AT83" s="63"/>
      <c r="AU83" s="63"/>
    </row>
    <row r="84" spans="1:47" x14ac:dyDescent="0.25">
      <c r="A84" s="63"/>
      <c r="B84" s="63"/>
      <c r="C84" s="63"/>
      <c r="D84" s="64"/>
      <c r="E84" s="63"/>
      <c r="F84" s="63"/>
      <c r="G84" s="63"/>
      <c r="H84" s="64"/>
      <c r="I84" s="63"/>
      <c r="J84" s="75"/>
      <c r="K84" s="63"/>
      <c r="L84" s="63"/>
      <c r="M84" s="63"/>
      <c r="N84" s="63"/>
      <c r="O84" s="63"/>
      <c r="P84" s="63"/>
      <c r="Q84" s="156"/>
      <c r="R84" s="151"/>
      <c r="S84" s="151"/>
      <c r="T84" s="151"/>
      <c r="U84" s="157"/>
      <c r="V84" s="157"/>
      <c r="W84" s="151"/>
      <c r="X84" s="63"/>
      <c r="Y84" s="63"/>
      <c r="Z84" s="63"/>
      <c r="AA84" s="63"/>
      <c r="AB84" s="72"/>
      <c r="AC84" s="117"/>
      <c r="AD84" s="63"/>
      <c r="AE84" s="63"/>
      <c r="AF84" s="63"/>
      <c r="AG84" s="63"/>
      <c r="AH84" s="63"/>
      <c r="AI84" s="63"/>
      <c r="AJ84" s="63"/>
      <c r="AK84" s="63"/>
      <c r="AL84" s="63"/>
      <c r="AM84" s="63"/>
      <c r="AN84" s="63"/>
      <c r="AO84" s="63"/>
      <c r="AP84" s="63"/>
      <c r="AQ84" s="63"/>
      <c r="AR84" s="63"/>
      <c r="AS84" s="63"/>
      <c r="AT84" s="63"/>
      <c r="AU84" s="63"/>
    </row>
    <row r="85" spans="1:47" x14ac:dyDescent="0.25">
      <c r="A85" s="63"/>
      <c r="B85" s="63"/>
      <c r="C85" s="63"/>
      <c r="D85" s="64"/>
      <c r="E85" s="63"/>
      <c r="F85" s="63"/>
      <c r="G85" s="63"/>
      <c r="H85" s="64"/>
      <c r="I85" s="63"/>
      <c r="J85" s="63"/>
      <c r="K85" s="63"/>
      <c r="L85" s="63"/>
      <c r="M85" s="63"/>
      <c r="N85" s="63"/>
      <c r="O85" s="63"/>
      <c r="P85" s="63"/>
      <c r="Q85" s="156"/>
      <c r="R85" s="151"/>
      <c r="S85" s="151"/>
      <c r="T85" s="151"/>
      <c r="U85" s="157"/>
      <c r="V85" s="157"/>
      <c r="W85" s="151"/>
      <c r="X85" s="63"/>
      <c r="Y85" s="63"/>
      <c r="Z85" s="63"/>
      <c r="AA85" s="63"/>
      <c r="AB85" s="72"/>
      <c r="AC85" s="117"/>
      <c r="AD85" s="63"/>
      <c r="AE85" s="63"/>
      <c r="AF85" s="63"/>
      <c r="AG85" s="63"/>
      <c r="AH85" s="63"/>
      <c r="AI85" s="63"/>
      <c r="AJ85" s="63"/>
      <c r="AK85" s="63"/>
      <c r="AL85" s="63"/>
      <c r="AM85" s="63"/>
      <c r="AN85" s="63"/>
      <c r="AO85" s="63"/>
      <c r="AP85" s="63"/>
      <c r="AQ85" s="63"/>
      <c r="AR85" s="63"/>
      <c r="AS85" s="63"/>
      <c r="AT85" s="63"/>
      <c r="AU85" s="63"/>
    </row>
    <row r="86" spans="1:47" x14ac:dyDescent="0.25">
      <c r="A86" s="63"/>
      <c r="B86" s="63"/>
      <c r="C86" s="63"/>
      <c r="D86" s="64"/>
      <c r="E86" s="63"/>
      <c r="F86" s="76"/>
      <c r="G86" s="76"/>
      <c r="H86" s="77"/>
      <c r="I86" s="78"/>
      <c r="J86" s="78"/>
      <c r="K86" s="78"/>
      <c r="L86" s="78"/>
      <c r="M86" s="79"/>
      <c r="N86" s="78"/>
      <c r="O86" s="78"/>
      <c r="P86" s="78"/>
      <c r="Q86" s="156"/>
      <c r="R86" s="151"/>
      <c r="S86" s="151"/>
      <c r="T86" s="151"/>
      <c r="U86" s="157"/>
      <c r="V86" s="157"/>
      <c r="W86" s="151"/>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row>
    <row r="87" spans="1:47" x14ac:dyDescent="0.25">
      <c r="A87" s="63"/>
      <c r="B87" s="63"/>
      <c r="C87" s="63"/>
      <c r="D87" s="64"/>
      <c r="E87" s="63"/>
      <c r="F87" s="80"/>
      <c r="G87" s="80"/>
      <c r="H87" s="81"/>
      <c r="I87" s="72"/>
      <c r="J87" s="82"/>
      <c r="K87" s="129" t="s">
        <v>60</v>
      </c>
      <c r="L87" s="84"/>
      <c r="M87" s="84" t="s">
        <v>39</v>
      </c>
      <c r="N87" s="82" t="s">
        <v>271</v>
      </c>
      <c r="O87" s="82" t="s">
        <v>40</v>
      </c>
      <c r="P87" s="83" t="s">
        <v>48</v>
      </c>
      <c r="Q87" s="85" t="s">
        <v>41</v>
      </c>
      <c r="R87" s="82" t="s">
        <v>42</v>
      </c>
      <c r="S87" s="82" t="s">
        <v>269</v>
      </c>
      <c r="T87" s="82" t="s">
        <v>43</v>
      </c>
      <c r="U87" s="82" t="s">
        <v>55</v>
      </c>
      <c r="V87" s="82" t="s">
        <v>44</v>
      </c>
      <c r="W87" s="84">
        <v>1</v>
      </c>
      <c r="X87" s="82" t="s">
        <v>45</v>
      </c>
      <c r="Y87" s="63"/>
      <c r="Z87" s="82" t="s">
        <v>39</v>
      </c>
      <c r="AA87" s="82"/>
      <c r="AB87" s="82" t="s">
        <v>42</v>
      </c>
      <c r="AC87" s="82" t="s">
        <v>138</v>
      </c>
      <c r="AD87" s="63"/>
      <c r="AE87" s="82"/>
      <c r="AF87" s="82"/>
      <c r="AG87" s="82"/>
      <c r="AH87" s="82"/>
      <c r="AI87" s="82"/>
      <c r="AJ87" s="82"/>
      <c r="AK87" s="72"/>
      <c r="AL87" s="82"/>
      <c r="AM87" s="82"/>
      <c r="AN87" s="72"/>
      <c r="AO87" s="63"/>
      <c r="AP87" s="63"/>
      <c r="AQ87" s="63"/>
      <c r="AR87" s="63"/>
      <c r="AS87" s="63"/>
      <c r="AT87" s="63"/>
      <c r="AU87" s="63"/>
    </row>
    <row r="88" spans="1:47" x14ac:dyDescent="0.25">
      <c r="A88" s="63"/>
      <c r="B88" s="63"/>
      <c r="C88" s="63" t="s">
        <v>46</v>
      </c>
      <c r="D88" s="64"/>
      <c r="E88" s="63"/>
      <c r="F88" s="86" t="s">
        <v>47</v>
      </c>
      <c r="G88" s="82"/>
      <c r="H88" s="81">
        <v>1</v>
      </c>
      <c r="I88" s="72" t="s">
        <v>179</v>
      </c>
      <c r="J88" s="82">
        <v>90</v>
      </c>
      <c r="K88" s="129" t="s">
        <v>48</v>
      </c>
      <c r="L88" s="84"/>
      <c r="M88" s="84" t="s">
        <v>49</v>
      </c>
      <c r="N88" s="82" t="s">
        <v>62</v>
      </c>
      <c r="O88" s="82" t="s">
        <v>50</v>
      </c>
      <c r="P88" s="83" t="s">
        <v>60</v>
      </c>
      <c r="Q88" s="85" t="s">
        <v>52</v>
      </c>
      <c r="R88" s="82" t="s">
        <v>53</v>
      </c>
      <c r="S88" s="82"/>
      <c r="T88" s="82" t="s">
        <v>54</v>
      </c>
      <c r="V88" s="82" t="s">
        <v>56</v>
      </c>
      <c r="W88" s="84">
        <v>2</v>
      </c>
      <c r="X88" s="82" t="s">
        <v>57</v>
      </c>
      <c r="Y88" s="63"/>
      <c r="Z88" s="82" t="s">
        <v>49</v>
      </c>
      <c r="AA88" s="82"/>
      <c r="AB88" s="82" t="s">
        <v>263</v>
      </c>
      <c r="AC88" s="82" t="s">
        <v>139</v>
      </c>
      <c r="AD88" s="63"/>
      <c r="AE88" s="82"/>
      <c r="AF88" s="82"/>
      <c r="AG88" s="82"/>
      <c r="AH88" s="82"/>
      <c r="AI88" s="82"/>
      <c r="AJ88" s="82"/>
      <c r="AK88" s="72"/>
      <c r="AL88" s="82"/>
      <c r="AM88" s="82"/>
      <c r="AN88" s="72"/>
      <c r="AO88" s="63"/>
      <c r="AP88" s="63"/>
      <c r="AQ88" s="63"/>
      <c r="AR88" s="63"/>
      <c r="AS88" s="63"/>
      <c r="AT88" s="63"/>
      <c r="AU88" s="63"/>
    </row>
    <row r="89" spans="1:47" x14ac:dyDescent="0.25">
      <c r="A89" s="63"/>
      <c r="B89" s="63"/>
      <c r="C89" s="63" t="s">
        <v>58</v>
      </c>
      <c r="D89" s="64"/>
      <c r="E89" s="63"/>
      <c r="F89" s="86" t="s">
        <v>59</v>
      </c>
      <c r="G89" s="82"/>
      <c r="H89" s="81">
        <v>2</v>
      </c>
      <c r="I89" s="72"/>
      <c r="J89" s="82"/>
      <c r="K89" s="83"/>
      <c r="L89" s="84"/>
      <c r="M89" s="84" t="s">
        <v>61</v>
      </c>
      <c r="N89" s="82" t="s">
        <v>70</v>
      </c>
      <c r="O89" s="82" t="s">
        <v>63</v>
      </c>
      <c r="P89" s="82" t="s">
        <v>51</v>
      </c>
      <c r="Q89" s="87" t="s">
        <v>64</v>
      </c>
      <c r="R89" s="82" t="s">
        <v>65</v>
      </c>
      <c r="S89" s="82"/>
      <c r="T89" s="84"/>
      <c r="U89" s="84"/>
      <c r="V89" s="84"/>
      <c r="W89" s="84">
        <v>3</v>
      </c>
      <c r="X89" s="84" t="s">
        <v>66</v>
      </c>
      <c r="Y89" s="63"/>
      <c r="Z89" s="84" t="s">
        <v>53</v>
      </c>
      <c r="AA89" s="84"/>
      <c r="AB89" s="84" t="s">
        <v>65</v>
      </c>
      <c r="AC89" s="84" t="s">
        <v>140</v>
      </c>
      <c r="AD89" s="63"/>
      <c r="AE89" s="63"/>
      <c r="AF89" s="63"/>
      <c r="AG89" s="63"/>
      <c r="AH89" s="63"/>
      <c r="AI89" s="63"/>
      <c r="AJ89" s="63"/>
      <c r="AK89" s="72"/>
      <c r="AL89" s="72"/>
      <c r="AM89" s="72"/>
      <c r="AN89" s="72"/>
      <c r="AO89" s="63"/>
      <c r="AP89" s="63"/>
      <c r="AQ89" s="63"/>
      <c r="AR89" s="63"/>
      <c r="AS89" s="63"/>
      <c r="AT89" s="63"/>
      <c r="AU89" s="63"/>
    </row>
    <row r="90" spans="1:47" x14ac:dyDescent="0.25">
      <c r="A90" s="63"/>
      <c r="B90" s="63"/>
      <c r="C90" s="63" t="s">
        <v>67</v>
      </c>
      <c r="D90" s="64"/>
      <c r="E90" s="63"/>
      <c r="F90" s="88" t="s">
        <v>68</v>
      </c>
      <c r="G90" s="84"/>
      <c r="H90" s="81">
        <v>3</v>
      </c>
      <c r="I90" s="72"/>
      <c r="J90" s="82"/>
      <c r="K90" s="83"/>
      <c r="L90" s="84"/>
      <c r="M90" s="84" t="s">
        <v>69</v>
      </c>
      <c r="N90" s="82" t="s">
        <v>76</v>
      </c>
      <c r="O90" s="82" t="s">
        <v>71</v>
      </c>
      <c r="P90" s="83"/>
      <c r="Q90" s="85" t="s">
        <v>78</v>
      </c>
      <c r="R90" s="82" t="s">
        <v>72</v>
      </c>
      <c r="S90" s="84"/>
      <c r="T90" s="84"/>
      <c r="U90" s="84"/>
      <c r="V90" s="84"/>
      <c r="W90" s="84">
        <v>4</v>
      </c>
      <c r="X90" s="84" t="s">
        <v>73</v>
      </c>
      <c r="Y90" s="63"/>
      <c r="Z90" s="84" t="s">
        <v>85</v>
      </c>
      <c r="AA90" s="84"/>
      <c r="AB90" s="84" t="s">
        <v>85</v>
      </c>
      <c r="AC90" s="84"/>
      <c r="AD90" s="63"/>
      <c r="AE90" s="63"/>
      <c r="AF90" s="63"/>
      <c r="AG90" s="63"/>
      <c r="AH90" s="63"/>
      <c r="AI90" s="63"/>
      <c r="AJ90" s="63"/>
      <c r="AK90" s="72"/>
      <c r="AL90" s="72"/>
      <c r="AM90" s="72"/>
      <c r="AN90" s="72"/>
      <c r="AO90" s="63"/>
      <c r="AP90" s="63"/>
      <c r="AQ90" s="63"/>
      <c r="AR90" s="63"/>
      <c r="AS90" s="63"/>
      <c r="AT90" s="63"/>
      <c r="AU90" s="63"/>
    </row>
    <row r="91" spans="1:47" x14ac:dyDescent="0.25">
      <c r="A91" s="63"/>
      <c r="B91" s="63"/>
      <c r="C91" s="63" t="s">
        <v>74</v>
      </c>
      <c r="D91" s="64"/>
      <c r="E91" s="63"/>
      <c r="F91" s="86"/>
      <c r="G91" s="82"/>
      <c r="H91" s="81">
        <v>4</v>
      </c>
      <c r="I91" s="82"/>
      <c r="J91" s="82"/>
      <c r="K91" s="83"/>
      <c r="L91" s="84"/>
      <c r="M91" s="84" t="s">
        <v>75</v>
      </c>
      <c r="N91" s="82" t="s">
        <v>83</v>
      </c>
      <c r="O91" s="82" t="s">
        <v>77</v>
      </c>
      <c r="P91" s="82"/>
      <c r="Q91" s="85" t="s">
        <v>84</v>
      </c>
      <c r="R91" s="82" t="s">
        <v>79</v>
      </c>
      <c r="S91" s="63"/>
      <c r="T91" s="84"/>
      <c r="U91" s="84"/>
      <c r="V91" s="84"/>
      <c r="W91" s="84">
        <v>5</v>
      </c>
      <c r="X91" s="84" t="s">
        <v>80</v>
      </c>
      <c r="Y91" s="84"/>
      <c r="Z91" s="84"/>
      <c r="AA91" s="84"/>
      <c r="AB91" s="84"/>
      <c r="AC91" s="84"/>
      <c r="AD91" s="63"/>
      <c r="AE91" s="63"/>
      <c r="AF91" s="63"/>
      <c r="AG91" s="63"/>
      <c r="AH91" s="63"/>
      <c r="AI91" s="63"/>
      <c r="AJ91" s="63"/>
      <c r="AK91" s="72"/>
      <c r="AL91" s="72"/>
      <c r="AM91" s="72"/>
      <c r="AN91" s="72"/>
      <c r="AO91" s="63"/>
      <c r="AP91" s="63"/>
      <c r="AQ91" s="63"/>
      <c r="AR91" s="63"/>
      <c r="AS91" s="63"/>
      <c r="AT91" s="63"/>
      <c r="AU91" s="63"/>
    </row>
    <row r="92" spans="1:47" x14ac:dyDescent="0.25">
      <c r="A92" s="63"/>
      <c r="B92" s="63"/>
      <c r="C92" s="63" t="s">
        <v>81</v>
      </c>
      <c r="D92" s="64"/>
      <c r="E92" s="63"/>
      <c r="F92" s="86"/>
      <c r="G92" s="82"/>
      <c r="H92" s="81">
        <v>5</v>
      </c>
      <c r="I92" s="82"/>
      <c r="J92" s="82"/>
      <c r="K92" s="83"/>
      <c r="L92" s="84"/>
      <c r="M92" s="82" t="s">
        <v>82</v>
      </c>
      <c r="O92" s="82" t="s">
        <v>162</v>
      </c>
      <c r="P92" s="82"/>
      <c r="Q92" s="85" t="s">
        <v>181</v>
      </c>
      <c r="R92" s="82" t="s">
        <v>85</v>
      </c>
      <c r="S92" s="63"/>
      <c r="T92" s="84"/>
      <c r="U92" s="84"/>
      <c r="V92" s="84"/>
      <c r="W92" s="84"/>
      <c r="X92" s="84" t="s">
        <v>182</v>
      </c>
      <c r="Y92" s="84"/>
      <c r="Z92" s="84"/>
      <c r="AA92" s="84"/>
      <c r="AB92" s="84"/>
      <c r="AC92" s="84"/>
      <c r="AD92" s="84"/>
      <c r="AE92" s="63"/>
      <c r="AF92" s="63"/>
      <c r="AG92" s="63"/>
      <c r="AH92" s="63"/>
      <c r="AI92" s="63"/>
      <c r="AJ92" s="63"/>
      <c r="AK92" s="63"/>
      <c r="AL92" s="63"/>
      <c r="AM92" s="63"/>
      <c r="AN92" s="63"/>
      <c r="AO92" s="63"/>
      <c r="AP92" s="63"/>
      <c r="AQ92" s="63"/>
      <c r="AR92" s="63"/>
      <c r="AS92" s="63"/>
      <c r="AT92" s="63"/>
      <c r="AU92" s="63"/>
    </row>
    <row r="93" spans="1:47" x14ac:dyDescent="0.25">
      <c r="A93" s="63"/>
      <c r="B93" s="63"/>
      <c r="C93" s="63" t="s">
        <v>86</v>
      </c>
      <c r="D93" s="64"/>
      <c r="E93" s="63"/>
      <c r="F93" s="82"/>
      <c r="G93" s="82"/>
      <c r="H93" s="81">
        <v>6</v>
      </c>
      <c r="I93" s="82"/>
      <c r="J93" s="82"/>
      <c r="K93" s="83"/>
      <c r="L93" s="84"/>
      <c r="M93" s="84" t="s">
        <v>180</v>
      </c>
      <c r="N93" s="82"/>
      <c r="O93" s="82" t="s">
        <v>163</v>
      </c>
      <c r="P93" s="82"/>
      <c r="Q93" s="85" t="s">
        <v>89</v>
      </c>
      <c r="R93" s="82"/>
      <c r="S93" s="63"/>
      <c r="T93" s="84"/>
      <c r="U93" s="84"/>
      <c r="V93" s="84"/>
      <c r="W93" s="84"/>
      <c r="X93" s="84"/>
      <c r="Y93" s="84"/>
      <c r="Z93" s="84"/>
      <c r="AA93" s="84"/>
      <c r="AB93" s="84"/>
      <c r="AC93" s="84"/>
      <c r="AD93" s="84"/>
      <c r="AE93" s="63"/>
      <c r="AF93" s="63"/>
      <c r="AG93" s="63"/>
      <c r="AH93" s="63"/>
      <c r="AI93" s="63"/>
      <c r="AJ93" s="63"/>
      <c r="AK93" s="63"/>
      <c r="AL93" s="63"/>
      <c r="AM93" s="63"/>
      <c r="AN93" s="63"/>
      <c r="AO93" s="63"/>
      <c r="AP93" s="63"/>
      <c r="AQ93" s="63"/>
      <c r="AR93" s="63"/>
      <c r="AS93" s="63"/>
      <c r="AT93" s="63"/>
      <c r="AU93" s="63"/>
    </row>
    <row r="94" spans="1:47" x14ac:dyDescent="0.25">
      <c r="A94" s="63"/>
      <c r="B94" s="63"/>
      <c r="C94" s="63" t="s">
        <v>90</v>
      </c>
      <c r="D94" s="64"/>
      <c r="E94" s="63"/>
      <c r="F94" s="82"/>
      <c r="G94" s="82"/>
      <c r="H94" s="81">
        <v>7</v>
      </c>
      <c r="I94" s="82"/>
      <c r="J94" s="82"/>
      <c r="K94" s="83"/>
      <c r="L94" s="82"/>
      <c r="M94" s="82" t="s">
        <v>87</v>
      </c>
      <c r="N94" s="82"/>
      <c r="O94" s="82" t="s">
        <v>164</v>
      </c>
      <c r="P94" s="82"/>
      <c r="Q94" s="85" t="s">
        <v>93</v>
      </c>
      <c r="R94" s="82"/>
      <c r="S94" s="63"/>
      <c r="T94" s="84"/>
      <c r="U94" s="84"/>
      <c r="V94" s="84"/>
      <c r="W94" s="84"/>
      <c r="X94" s="84"/>
      <c r="Y94" s="84"/>
      <c r="Z94" s="84"/>
      <c r="AA94" s="84"/>
      <c r="AB94" s="84"/>
      <c r="AC94" s="84"/>
      <c r="AD94" s="84"/>
      <c r="AE94" s="63"/>
      <c r="AF94" s="63"/>
      <c r="AG94" s="63"/>
      <c r="AH94" s="63"/>
      <c r="AI94" s="63"/>
      <c r="AJ94" s="63"/>
      <c r="AK94" s="63"/>
      <c r="AL94" s="63"/>
      <c r="AM94" s="63"/>
      <c r="AN94" s="63"/>
      <c r="AO94" s="63"/>
      <c r="AP94" s="63"/>
      <c r="AQ94" s="63"/>
      <c r="AR94" s="63"/>
      <c r="AS94" s="63"/>
      <c r="AT94" s="63"/>
      <c r="AU94" s="63"/>
    </row>
    <row r="95" spans="1:47" x14ac:dyDescent="0.25">
      <c r="A95" s="63"/>
      <c r="B95" s="63"/>
      <c r="C95" s="63" t="s">
        <v>94</v>
      </c>
      <c r="D95" s="64"/>
      <c r="E95" s="63"/>
      <c r="F95" s="82"/>
      <c r="G95" s="82"/>
      <c r="H95" s="81">
        <v>8</v>
      </c>
      <c r="I95" s="72"/>
      <c r="J95" s="82"/>
      <c r="K95" s="83"/>
      <c r="L95" s="82"/>
      <c r="M95" s="82" t="s">
        <v>91</v>
      </c>
      <c r="N95" s="82"/>
      <c r="O95" s="82" t="s">
        <v>165</v>
      </c>
      <c r="P95" s="82"/>
      <c r="Q95" s="85" t="s">
        <v>97</v>
      </c>
      <c r="R95" s="82"/>
      <c r="S95" s="84"/>
      <c r="T95" s="84"/>
      <c r="U95" s="84"/>
      <c r="V95" s="84"/>
      <c r="W95" s="84"/>
      <c r="X95" s="84"/>
      <c r="Y95" s="84"/>
      <c r="Z95" s="84"/>
      <c r="AA95" s="84"/>
      <c r="AB95" s="84"/>
      <c r="AC95" s="84"/>
      <c r="AD95" s="84"/>
      <c r="AE95" s="63"/>
      <c r="AF95" s="63"/>
      <c r="AG95" s="63"/>
      <c r="AH95" s="63"/>
      <c r="AI95" s="63"/>
      <c r="AJ95" s="63"/>
      <c r="AK95" s="63"/>
      <c r="AL95" s="63"/>
      <c r="AM95" s="63"/>
      <c r="AN95" s="63"/>
      <c r="AO95" s="63"/>
      <c r="AP95" s="63"/>
      <c r="AQ95" s="63"/>
      <c r="AR95" s="63"/>
      <c r="AS95" s="63"/>
      <c r="AT95" s="63"/>
      <c r="AU95" s="63"/>
    </row>
    <row r="96" spans="1:47" x14ac:dyDescent="0.25">
      <c r="A96" s="63"/>
      <c r="B96" s="63"/>
      <c r="C96" s="63" t="s">
        <v>98</v>
      </c>
      <c r="D96" s="64"/>
      <c r="E96" s="63"/>
      <c r="F96" s="82"/>
      <c r="G96" s="82"/>
      <c r="H96" s="81">
        <v>9</v>
      </c>
      <c r="I96" s="72"/>
      <c r="J96" s="82"/>
      <c r="K96" s="83"/>
      <c r="L96" s="82"/>
      <c r="M96" s="82" t="s">
        <v>95</v>
      </c>
      <c r="N96" s="82"/>
      <c r="O96" s="82" t="s">
        <v>166</v>
      </c>
      <c r="P96" s="82"/>
      <c r="Q96" s="83" t="s">
        <v>142</v>
      </c>
      <c r="R96" s="82"/>
      <c r="S96" s="84"/>
      <c r="T96" s="84"/>
      <c r="U96" s="84"/>
      <c r="V96" s="84"/>
      <c r="W96" s="84"/>
      <c r="X96" s="84"/>
      <c r="Y96" s="84"/>
      <c r="Z96" s="84"/>
      <c r="AA96" s="84"/>
      <c r="AB96" s="84"/>
      <c r="AC96" s="84"/>
      <c r="AD96" s="84"/>
      <c r="AE96" s="63"/>
      <c r="AF96" s="63"/>
      <c r="AG96" s="63"/>
      <c r="AH96" s="63"/>
      <c r="AI96" s="63"/>
      <c r="AJ96" s="63"/>
      <c r="AK96" s="63"/>
      <c r="AL96" s="63"/>
      <c r="AM96" s="63"/>
      <c r="AN96" s="63"/>
      <c r="AO96" s="63"/>
      <c r="AP96" s="63"/>
      <c r="AQ96" s="63"/>
      <c r="AR96" s="63"/>
      <c r="AS96" s="63"/>
      <c r="AT96" s="63"/>
      <c r="AU96" s="63"/>
    </row>
    <row r="97" spans="1:47" x14ac:dyDescent="0.25">
      <c r="A97" s="63"/>
      <c r="B97" s="63"/>
      <c r="C97" s="63" t="s">
        <v>101</v>
      </c>
      <c r="D97" s="64"/>
      <c r="E97" s="63"/>
      <c r="F97" s="82"/>
      <c r="G97" s="82"/>
      <c r="H97" s="81">
        <v>10</v>
      </c>
      <c r="I97" s="72"/>
      <c r="J97" s="82"/>
      <c r="K97" s="83"/>
      <c r="L97" s="82"/>
      <c r="M97" s="82" t="s">
        <v>99</v>
      </c>
      <c r="N97" s="82"/>
      <c r="O97" s="82" t="s">
        <v>88</v>
      </c>
      <c r="P97" s="82"/>
      <c r="Q97" s="85"/>
      <c r="R97" s="82"/>
      <c r="S97" s="84"/>
      <c r="T97" s="84"/>
      <c r="U97" s="84"/>
      <c r="V97" s="84"/>
      <c r="W97" s="84"/>
      <c r="X97" s="84"/>
      <c r="Y97" s="84"/>
      <c r="Z97" s="84"/>
      <c r="AA97" s="84"/>
      <c r="AB97" s="84"/>
      <c r="AC97" s="84"/>
      <c r="AD97" s="84"/>
      <c r="AE97" s="63"/>
      <c r="AF97" s="63"/>
      <c r="AG97" s="63"/>
      <c r="AH97" s="63"/>
      <c r="AI97" s="63"/>
      <c r="AJ97" s="63"/>
      <c r="AK97" s="63"/>
      <c r="AL97" s="63"/>
      <c r="AM97" s="63"/>
      <c r="AN97" s="63"/>
      <c r="AO97" s="63"/>
      <c r="AP97" s="63"/>
      <c r="AQ97" s="63"/>
      <c r="AR97" s="63"/>
      <c r="AS97" s="63"/>
      <c r="AT97" s="63"/>
      <c r="AU97" s="63"/>
    </row>
    <row r="98" spans="1:47" x14ac:dyDescent="0.25">
      <c r="A98" s="63"/>
      <c r="B98" s="63"/>
      <c r="C98" s="63" t="s">
        <v>103</v>
      </c>
      <c r="D98" s="64"/>
      <c r="E98" s="63"/>
      <c r="F98" s="82"/>
      <c r="G98" s="82"/>
      <c r="H98" s="81">
        <v>11</v>
      </c>
      <c r="I98" s="72"/>
      <c r="J98" s="82"/>
      <c r="K98" s="83"/>
      <c r="L98" s="82"/>
      <c r="M98" s="82" t="s">
        <v>102</v>
      </c>
      <c r="N98" s="82"/>
      <c r="O98" s="82" t="s">
        <v>92</v>
      </c>
      <c r="P98" s="82"/>
      <c r="Q98" s="85"/>
      <c r="R98" s="82"/>
      <c r="S98" s="84"/>
      <c r="T98" s="84"/>
      <c r="U98" s="84"/>
      <c r="V98" s="84"/>
      <c r="W98" s="84"/>
      <c r="X98" s="84"/>
      <c r="Y98" s="84"/>
      <c r="Z98" s="84"/>
      <c r="AA98" s="84"/>
      <c r="AB98" s="84"/>
      <c r="AC98" s="84"/>
      <c r="AD98" s="84"/>
      <c r="AE98" s="63"/>
      <c r="AF98" s="63"/>
      <c r="AG98" s="63"/>
      <c r="AH98" s="63"/>
      <c r="AI98" s="63"/>
      <c r="AJ98" s="63"/>
      <c r="AK98" s="63"/>
      <c r="AL98" s="63"/>
      <c r="AM98" s="63"/>
      <c r="AN98" s="63"/>
      <c r="AO98" s="63"/>
      <c r="AP98" s="63"/>
      <c r="AQ98" s="63"/>
      <c r="AR98" s="63"/>
      <c r="AS98" s="63"/>
      <c r="AT98" s="63"/>
      <c r="AU98" s="63"/>
    </row>
    <row r="99" spans="1:47" x14ac:dyDescent="0.25">
      <c r="A99" s="63"/>
      <c r="B99" s="63"/>
      <c r="C99" s="63" t="s">
        <v>105</v>
      </c>
      <c r="D99" s="64"/>
      <c r="E99" s="63"/>
      <c r="F99" s="82"/>
      <c r="G99" s="82"/>
      <c r="H99" s="81">
        <v>12</v>
      </c>
      <c r="I99" s="72"/>
      <c r="J99" s="82"/>
      <c r="K99" s="83"/>
      <c r="L99" s="82"/>
      <c r="M99" s="82" t="s">
        <v>104</v>
      </c>
      <c r="N99" s="82"/>
      <c r="O99" s="82" t="s">
        <v>96</v>
      </c>
      <c r="P99" s="82"/>
      <c r="Q99" s="85"/>
      <c r="R99" s="82"/>
      <c r="S99" s="84"/>
      <c r="T99" s="84"/>
      <c r="U99" s="84"/>
      <c r="V99" s="84"/>
      <c r="W99" s="84"/>
      <c r="X99" s="84"/>
      <c r="Y99" s="84"/>
      <c r="Z99" s="84"/>
      <c r="AA99" s="84"/>
      <c r="AB99" s="84"/>
      <c r="AC99" s="84"/>
      <c r="AD99" s="84"/>
      <c r="AE99" s="63"/>
      <c r="AF99" s="63"/>
      <c r="AG99" s="63"/>
      <c r="AH99" s="63"/>
      <c r="AI99" s="63"/>
      <c r="AJ99" s="63"/>
      <c r="AK99" s="63"/>
      <c r="AL99" s="63"/>
      <c r="AM99" s="63"/>
      <c r="AN99" s="63"/>
      <c r="AO99" s="63"/>
      <c r="AP99" s="63"/>
      <c r="AQ99" s="63"/>
      <c r="AR99" s="63"/>
      <c r="AS99" s="63"/>
      <c r="AT99" s="63"/>
      <c r="AU99" s="63"/>
    </row>
    <row r="100" spans="1:47" x14ac:dyDescent="0.25">
      <c r="A100" s="63"/>
      <c r="B100" s="63"/>
      <c r="C100" s="63" t="s">
        <v>107</v>
      </c>
      <c r="D100" s="64"/>
      <c r="E100" s="63"/>
      <c r="F100" s="82"/>
      <c r="G100" s="82"/>
      <c r="H100" s="81">
        <v>13</v>
      </c>
      <c r="I100" s="72"/>
      <c r="J100" s="82"/>
      <c r="K100" s="83"/>
      <c r="L100" s="82"/>
      <c r="M100" s="82" t="s">
        <v>106</v>
      </c>
      <c r="N100" s="82"/>
      <c r="O100" s="82" t="s">
        <v>167</v>
      </c>
      <c r="P100" s="82"/>
      <c r="Q100" s="85"/>
      <c r="R100" s="82"/>
      <c r="S100" s="84"/>
      <c r="T100" s="84"/>
      <c r="U100" s="84"/>
      <c r="V100" s="84"/>
      <c r="W100" s="84"/>
      <c r="X100" s="84"/>
      <c r="Y100" s="84"/>
      <c r="Z100" s="84"/>
      <c r="AA100" s="84"/>
      <c r="AB100" s="84"/>
      <c r="AC100" s="84"/>
      <c r="AD100" s="84"/>
      <c r="AE100" s="63"/>
      <c r="AF100" s="63"/>
      <c r="AG100" s="63"/>
      <c r="AH100" s="63"/>
      <c r="AI100" s="63"/>
      <c r="AJ100" s="63"/>
      <c r="AK100" s="63"/>
      <c r="AL100" s="63"/>
      <c r="AM100" s="63"/>
      <c r="AN100" s="63"/>
      <c r="AO100" s="63"/>
      <c r="AP100" s="63"/>
      <c r="AQ100" s="63"/>
      <c r="AR100" s="63"/>
      <c r="AS100" s="63"/>
      <c r="AT100" s="63"/>
      <c r="AU100" s="63"/>
    </row>
    <row r="101" spans="1:47" x14ac:dyDescent="0.25">
      <c r="A101" s="63"/>
      <c r="B101" s="63"/>
      <c r="C101" s="63" t="s">
        <v>108</v>
      </c>
      <c r="D101" s="64"/>
      <c r="E101" s="63"/>
      <c r="F101" s="82"/>
      <c r="G101" s="82"/>
      <c r="H101" s="81">
        <v>14</v>
      </c>
      <c r="I101" s="82"/>
      <c r="J101" s="82"/>
      <c r="K101" s="83"/>
      <c r="L101" s="82"/>
      <c r="M101" s="82"/>
      <c r="N101" s="82"/>
      <c r="O101" s="82" t="s">
        <v>168</v>
      </c>
      <c r="P101" s="82"/>
      <c r="Q101" s="85"/>
      <c r="R101" s="82"/>
      <c r="S101" s="84"/>
      <c r="T101" s="84"/>
      <c r="U101" s="84"/>
      <c r="V101" s="84"/>
      <c r="W101" s="84"/>
      <c r="X101" s="84"/>
      <c r="Y101" s="84"/>
      <c r="Z101" s="84"/>
      <c r="AA101" s="84"/>
      <c r="AB101" s="84"/>
      <c r="AC101" s="84"/>
      <c r="AD101" s="84"/>
      <c r="AE101" s="63"/>
      <c r="AF101" s="63"/>
      <c r="AG101" s="63"/>
      <c r="AH101" s="63"/>
      <c r="AI101" s="63"/>
      <c r="AJ101" s="63"/>
      <c r="AK101" s="63"/>
      <c r="AL101" s="63"/>
      <c r="AM101" s="63"/>
      <c r="AN101" s="63"/>
      <c r="AO101" s="63"/>
      <c r="AP101" s="63"/>
      <c r="AQ101" s="63"/>
      <c r="AR101" s="63"/>
      <c r="AS101" s="63"/>
      <c r="AT101" s="63"/>
      <c r="AU101" s="63"/>
    </row>
    <row r="102" spans="1:47" x14ac:dyDescent="0.25">
      <c r="A102" s="63"/>
      <c r="B102" s="63"/>
      <c r="C102" s="63" t="s">
        <v>109</v>
      </c>
      <c r="D102" s="64"/>
      <c r="E102" s="63"/>
      <c r="F102" s="82"/>
      <c r="G102" s="82"/>
      <c r="H102" s="81">
        <v>15</v>
      </c>
      <c r="I102" s="82"/>
      <c r="J102" s="82"/>
      <c r="K102" s="83"/>
      <c r="L102" s="82"/>
      <c r="M102" s="82"/>
      <c r="N102" s="82"/>
      <c r="O102" s="82" t="s">
        <v>100</v>
      </c>
      <c r="P102" s="82"/>
      <c r="R102" s="82"/>
      <c r="S102" s="84"/>
      <c r="T102" s="84"/>
      <c r="U102" s="84"/>
      <c r="V102" s="84"/>
      <c r="W102" s="84"/>
      <c r="X102" s="84"/>
      <c r="Y102" s="84"/>
      <c r="Z102" s="84"/>
      <c r="AA102" s="84"/>
      <c r="AB102" s="84"/>
      <c r="AC102" s="84"/>
      <c r="AD102" s="84"/>
      <c r="AE102" s="63"/>
      <c r="AF102" s="63"/>
      <c r="AG102" s="63"/>
      <c r="AH102" s="63"/>
      <c r="AI102" s="63"/>
      <c r="AJ102" s="63"/>
      <c r="AK102" s="63"/>
      <c r="AL102" s="63"/>
      <c r="AM102" s="63"/>
      <c r="AN102" s="63"/>
      <c r="AO102" s="63"/>
      <c r="AP102" s="63"/>
      <c r="AQ102" s="63"/>
      <c r="AR102" s="63"/>
      <c r="AS102" s="63"/>
      <c r="AT102" s="63"/>
      <c r="AU102" s="63"/>
    </row>
    <row r="103" spans="1:47" x14ac:dyDescent="0.25">
      <c r="A103" s="63"/>
      <c r="B103" s="63"/>
      <c r="C103" s="63" t="s">
        <v>110</v>
      </c>
      <c r="D103" s="64"/>
      <c r="E103" s="63"/>
      <c r="F103" s="82"/>
      <c r="G103" s="82"/>
      <c r="H103" s="81">
        <v>16</v>
      </c>
      <c r="I103" s="82"/>
      <c r="J103" s="82"/>
      <c r="K103" s="83"/>
      <c r="L103" s="84"/>
      <c r="M103" s="82"/>
      <c r="N103" s="82"/>
      <c r="O103" s="82" t="s">
        <v>169</v>
      </c>
      <c r="P103" s="82"/>
      <c r="R103" s="82"/>
      <c r="S103" s="84"/>
      <c r="T103" s="84"/>
      <c r="U103" s="84"/>
      <c r="V103" s="84"/>
      <c r="W103" s="84"/>
      <c r="X103" s="84"/>
      <c r="Y103" s="84"/>
      <c r="Z103" s="84"/>
      <c r="AA103" s="84"/>
      <c r="AB103" s="84"/>
      <c r="AC103" s="84"/>
      <c r="AD103" s="84"/>
      <c r="AE103" s="63"/>
      <c r="AF103" s="63"/>
      <c r="AG103" s="63"/>
      <c r="AH103" s="63"/>
      <c r="AI103" s="63"/>
      <c r="AJ103" s="63"/>
      <c r="AK103" s="63"/>
      <c r="AL103" s="63"/>
      <c r="AM103" s="63"/>
      <c r="AN103" s="63"/>
      <c r="AO103" s="63"/>
      <c r="AP103" s="63"/>
      <c r="AQ103" s="63"/>
      <c r="AR103" s="63"/>
      <c r="AS103" s="63"/>
      <c r="AT103" s="63"/>
      <c r="AU103" s="63"/>
    </row>
    <row r="104" spans="1:47" x14ac:dyDescent="0.25">
      <c r="A104" s="63"/>
      <c r="B104" s="63"/>
      <c r="C104" s="63" t="s">
        <v>111</v>
      </c>
      <c r="D104" s="64"/>
      <c r="E104" s="63"/>
      <c r="F104" s="82"/>
      <c r="G104" s="82"/>
      <c r="H104" s="81">
        <v>17</v>
      </c>
      <c r="I104" s="82"/>
      <c r="J104" s="82"/>
      <c r="K104" s="83"/>
      <c r="L104" s="84"/>
      <c r="M104" s="82"/>
      <c r="N104" s="82"/>
      <c r="P104" s="82"/>
      <c r="R104" s="82"/>
      <c r="S104" s="84"/>
      <c r="T104" s="84"/>
      <c r="U104" s="84"/>
      <c r="V104" s="84"/>
      <c r="W104" s="84"/>
      <c r="X104" s="84"/>
      <c r="Y104" s="84"/>
      <c r="Z104" s="84"/>
      <c r="AA104" s="84"/>
      <c r="AB104" s="84"/>
      <c r="AC104" s="84"/>
      <c r="AD104" s="84"/>
      <c r="AE104" s="63"/>
      <c r="AF104" s="63"/>
      <c r="AG104" s="63"/>
      <c r="AH104" s="63"/>
      <c r="AI104" s="63"/>
      <c r="AJ104" s="63"/>
      <c r="AK104" s="63"/>
      <c r="AL104" s="63"/>
      <c r="AM104" s="63"/>
      <c r="AN104" s="63"/>
      <c r="AO104" s="63"/>
      <c r="AP104" s="63"/>
      <c r="AQ104" s="63"/>
      <c r="AR104" s="63"/>
      <c r="AS104" s="63"/>
      <c r="AT104" s="63"/>
      <c r="AU104" s="63"/>
    </row>
    <row r="105" spans="1:47" x14ac:dyDescent="0.25">
      <c r="A105" s="63"/>
      <c r="B105" s="63"/>
      <c r="C105" s="63" t="s">
        <v>112</v>
      </c>
      <c r="D105" s="64"/>
      <c r="E105" s="63"/>
      <c r="F105" s="82"/>
      <c r="G105" s="82"/>
      <c r="H105" s="81">
        <v>18</v>
      </c>
      <c r="I105" s="82"/>
      <c r="J105" s="82"/>
      <c r="K105" s="83"/>
      <c r="L105" s="84"/>
      <c r="M105" s="82"/>
      <c r="N105" s="82"/>
      <c r="P105" s="82"/>
      <c r="R105" s="82"/>
      <c r="S105" s="84"/>
      <c r="T105" s="84"/>
      <c r="U105" s="84"/>
      <c r="V105" s="84"/>
      <c r="W105" s="84"/>
      <c r="X105" s="84"/>
      <c r="Y105" s="84"/>
      <c r="Z105" s="84"/>
      <c r="AA105" s="84"/>
      <c r="AB105" s="84"/>
      <c r="AC105" s="84"/>
      <c r="AD105" s="84"/>
      <c r="AE105" s="63"/>
      <c r="AF105" s="63"/>
      <c r="AG105" s="63"/>
      <c r="AH105" s="63"/>
      <c r="AI105" s="63"/>
      <c r="AJ105" s="63"/>
      <c r="AK105" s="63"/>
      <c r="AL105" s="63"/>
      <c r="AM105" s="63"/>
      <c r="AN105" s="63"/>
      <c r="AO105" s="63"/>
      <c r="AP105" s="63"/>
      <c r="AQ105" s="63"/>
      <c r="AR105" s="63"/>
      <c r="AS105" s="63"/>
      <c r="AT105" s="63"/>
      <c r="AU105" s="63"/>
    </row>
    <row r="106" spans="1:47" x14ac:dyDescent="0.25">
      <c r="A106" s="63"/>
      <c r="B106" s="63"/>
      <c r="C106" s="63" t="s">
        <v>113</v>
      </c>
      <c r="D106" s="64"/>
      <c r="E106" s="63"/>
      <c r="F106" s="82"/>
      <c r="G106" s="82"/>
      <c r="H106" s="81"/>
      <c r="I106" s="82"/>
      <c r="J106" s="82"/>
      <c r="K106" s="83"/>
      <c r="L106" s="84"/>
      <c r="M106" s="82"/>
      <c r="N106" s="82"/>
      <c r="P106" s="82"/>
      <c r="R106" s="82"/>
      <c r="S106" s="84"/>
      <c r="T106" s="84"/>
      <c r="U106" s="84"/>
      <c r="V106" s="84"/>
      <c r="W106" s="84"/>
      <c r="X106" s="84"/>
      <c r="Y106" s="84"/>
      <c r="Z106" s="84"/>
      <c r="AA106" s="84"/>
      <c r="AB106" s="84"/>
      <c r="AC106" s="84"/>
      <c r="AD106" s="84"/>
      <c r="AE106" s="63"/>
      <c r="AF106" s="63"/>
      <c r="AG106" s="63"/>
      <c r="AH106" s="63"/>
      <c r="AI106" s="63"/>
      <c r="AJ106" s="63"/>
      <c r="AK106" s="63"/>
      <c r="AL106" s="63"/>
      <c r="AM106" s="63"/>
      <c r="AN106" s="63"/>
      <c r="AO106" s="63"/>
      <c r="AP106" s="63"/>
      <c r="AQ106" s="63"/>
      <c r="AR106" s="63"/>
      <c r="AS106" s="63"/>
      <c r="AT106" s="63"/>
      <c r="AU106" s="63"/>
    </row>
    <row r="107" spans="1:47" x14ac:dyDescent="0.25">
      <c r="A107" s="63"/>
      <c r="B107" s="63"/>
      <c r="C107" s="63" t="s">
        <v>114</v>
      </c>
      <c r="D107" s="64"/>
      <c r="E107" s="63"/>
      <c r="F107" s="82"/>
      <c r="G107" s="82"/>
      <c r="H107" s="81"/>
      <c r="I107" s="82"/>
      <c r="J107" s="82"/>
      <c r="K107" s="83"/>
      <c r="L107" s="84"/>
      <c r="M107" s="82"/>
      <c r="N107" s="82"/>
      <c r="O107" s="82"/>
      <c r="P107" s="82"/>
      <c r="R107" s="82"/>
      <c r="S107" s="84"/>
      <c r="T107" s="84"/>
      <c r="U107" s="84"/>
      <c r="V107" s="84"/>
      <c r="W107" s="84"/>
      <c r="X107" s="84"/>
      <c r="Y107" s="84"/>
      <c r="Z107" s="84"/>
      <c r="AA107" s="84"/>
      <c r="AB107" s="84"/>
      <c r="AC107" s="84"/>
      <c r="AD107" s="84"/>
      <c r="AE107" s="63"/>
      <c r="AF107" s="63"/>
      <c r="AG107" s="63"/>
      <c r="AH107" s="63"/>
      <c r="AI107" s="63"/>
      <c r="AJ107" s="63"/>
      <c r="AK107" s="63"/>
      <c r="AL107" s="63"/>
      <c r="AM107" s="63"/>
      <c r="AN107" s="63"/>
      <c r="AO107" s="63"/>
      <c r="AP107" s="63"/>
      <c r="AQ107" s="63"/>
      <c r="AR107" s="63"/>
      <c r="AS107" s="63"/>
      <c r="AT107" s="63"/>
      <c r="AU107" s="63"/>
    </row>
    <row r="108" spans="1:47" x14ac:dyDescent="0.25">
      <c r="A108" s="63"/>
      <c r="B108" s="63"/>
      <c r="C108" s="63" t="s">
        <v>115</v>
      </c>
      <c r="D108" s="64"/>
      <c r="E108" s="63"/>
      <c r="F108" s="82"/>
      <c r="G108" s="82"/>
      <c r="H108" s="81"/>
      <c r="I108" s="82"/>
      <c r="J108" s="82"/>
      <c r="K108" s="83"/>
      <c r="L108" s="84"/>
      <c r="M108" s="82"/>
      <c r="N108" s="82"/>
      <c r="O108" s="82"/>
      <c r="P108" s="82"/>
      <c r="R108" s="82"/>
      <c r="S108" s="84"/>
      <c r="T108" s="84"/>
      <c r="U108" s="84"/>
      <c r="V108" s="84"/>
      <c r="W108" s="84"/>
      <c r="X108" s="84"/>
      <c r="Y108" s="84"/>
      <c r="Z108" s="84"/>
      <c r="AA108" s="84"/>
      <c r="AB108" s="84"/>
      <c r="AC108" s="84"/>
      <c r="AD108" s="84"/>
      <c r="AE108" s="63"/>
      <c r="AF108" s="63"/>
      <c r="AG108" s="63"/>
      <c r="AH108" s="63"/>
      <c r="AI108" s="63"/>
      <c r="AJ108" s="63"/>
      <c r="AK108" s="63"/>
      <c r="AL108" s="63"/>
      <c r="AM108" s="63"/>
      <c r="AN108" s="63"/>
      <c r="AO108" s="63"/>
      <c r="AP108" s="63"/>
      <c r="AQ108" s="63"/>
      <c r="AR108" s="63"/>
      <c r="AS108" s="63"/>
      <c r="AT108" s="63"/>
      <c r="AU108" s="63"/>
    </row>
    <row r="109" spans="1:47" x14ac:dyDescent="0.25">
      <c r="A109" s="63"/>
      <c r="B109" s="63"/>
      <c r="C109" s="63" t="s">
        <v>116</v>
      </c>
      <c r="D109" s="64"/>
      <c r="E109" s="63"/>
      <c r="F109" s="82"/>
      <c r="G109" s="82"/>
      <c r="H109" s="81"/>
      <c r="I109" s="82"/>
      <c r="J109" s="82"/>
      <c r="K109" s="83"/>
      <c r="L109" s="84"/>
      <c r="M109" s="82"/>
      <c r="N109" s="82"/>
      <c r="O109" s="82"/>
      <c r="P109" s="82"/>
      <c r="Q109" s="85"/>
      <c r="R109" s="82"/>
      <c r="S109" s="84"/>
      <c r="T109" s="84"/>
      <c r="U109" s="84"/>
      <c r="V109" s="84"/>
      <c r="W109" s="84"/>
      <c r="X109" s="84"/>
      <c r="Y109" s="84"/>
      <c r="Z109" s="84"/>
      <c r="AA109" s="84"/>
      <c r="AB109" s="84"/>
      <c r="AC109" s="84"/>
      <c r="AD109" s="84"/>
      <c r="AE109" s="63"/>
      <c r="AF109" s="63"/>
      <c r="AG109" s="63"/>
      <c r="AH109" s="63"/>
      <c r="AI109" s="63"/>
      <c r="AJ109" s="63"/>
      <c r="AK109" s="63"/>
      <c r="AL109" s="63"/>
      <c r="AM109" s="63"/>
      <c r="AN109" s="63"/>
      <c r="AO109" s="63"/>
      <c r="AP109" s="63"/>
      <c r="AQ109" s="63"/>
      <c r="AR109" s="63"/>
      <c r="AS109" s="63"/>
      <c r="AT109" s="63"/>
      <c r="AU109" s="63"/>
    </row>
    <row r="110" spans="1:47" x14ac:dyDescent="0.25">
      <c r="A110" s="63"/>
      <c r="B110" s="63"/>
      <c r="C110" s="89" t="s">
        <v>117</v>
      </c>
      <c r="D110" s="64"/>
      <c r="E110" s="63"/>
      <c r="F110" s="82"/>
      <c r="G110" s="82"/>
      <c r="H110" s="81"/>
      <c r="I110" s="82"/>
      <c r="J110" s="82"/>
      <c r="K110" s="83"/>
      <c r="L110" s="84"/>
      <c r="M110" s="82"/>
      <c r="N110" s="82"/>
      <c r="O110" s="82"/>
      <c r="P110" s="82"/>
      <c r="Q110" s="85"/>
      <c r="R110" s="82"/>
      <c r="S110" s="84"/>
      <c r="T110" s="84"/>
      <c r="U110" s="84"/>
      <c r="V110" s="84"/>
      <c r="W110" s="84"/>
      <c r="X110" s="84"/>
      <c r="Y110" s="84"/>
      <c r="Z110" s="84"/>
      <c r="AA110" s="84"/>
      <c r="AB110" s="84"/>
      <c r="AC110" s="84"/>
      <c r="AD110" s="84"/>
      <c r="AE110" s="63"/>
      <c r="AF110" s="63"/>
      <c r="AG110" s="63"/>
      <c r="AH110" s="63"/>
      <c r="AI110" s="63"/>
      <c r="AJ110" s="63"/>
      <c r="AK110" s="63"/>
      <c r="AL110" s="63"/>
      <c r="AM110" s="63"/>
      <c r="AN110" s="63"/>
      <c r="AO110" s="63"/>
      <c r="AP110" s="63"/>
      <c r="AQ110" s="63"/>
      <c r="AR110" s="63"/>
      <c r="AS110" s="63"/>
      <c r="AT110" s="63"/>
      <c r="AU110" s="63"/>
    </row>
    <row r="111" spans="1:47" x14ac:dyDescent="0.25">
      <c r="A111" s="63"/>
      <c r="B111" s="63"/>
      <c r="C111" s="89" t="s">
        <v>118</v>
      </c>
      <c r="D111" s="64"/>
      <c r="E111" s="63"/>
      <c r="F111" s="63"/>
      <c r="G111" s="63"/>
      <c r="H111" s="64"/>
      <c r="I111" s="63"/>
      <c r="J111" s="63"/>
      <c r="K111" s="63"/>
      <c r="L111" s="63"/>
      <c r="M111" s="63"/>
      <c r="N111" s="63"/>
      <c r="O111" s="63"/>
      <c r="P111" s="63"/>
      <c r="Q111" s="71"/>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row>
    <row r="112" spans="1:47" x14ac:dyDescent="0.25">
      <c r="A112" s="63"/>
      <c r="B112" s="63"/>
      <c r="C112" s="63"/>
      <c r="D112" s="64"/>
      <c r="E112" s="63"/>
      <c r="F112" s="63"/>
      <c r="G112" s="63"/>
      <c r="H112" s="64"/>
      <c r="I112" s="63"/>
      <c r="J112" s="63"/>
      <c r="K112" s="82"/>
      <c r="L112" s="63"/>
      <c r="M112" s="63"/>
      <c r="N112" s="63"/>
      <c r="O112" s="63"/>
      <c r="P112" s="63"/>
      <c r="Q112" s="71"/>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row>
    <row r="113" spans="1:47" x14ac:dyDescent="0.25">
      <c r="A113" s="63"/>
      <c r="B113" s="63"/>
      <c r="C113" s="63"/>
      <c r="D113" s="64"/>
      <c r="E113" s="63"/>
      <c r="F113" s="63"/>
      <c r="G113" s="63"/>
      <c r="H113" s="64"/>
      <c r="I113" s="63"/>
      <c r="J113" s="63"/>
      <c r="K113" s="63"/>
      <c r="L113" s="63"/>
      <c r="M113" s="63"/>
      <c r="N113" s="63"/>
      <c r="O113" s="63"/>
      <c r="P113" s="63"/>
      <c r="Q113" s="71"/>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row>
    <row r="114" spans="1:47" x14ac:dyDescent="0.25">
      <c r="A114" s="63"/>
      <c r="B114" s="63"/>
      <c r="C114" s="63"/>
      <c r="D114" s="64"/>
      <c r="E114" s="63"/>
      <c r="F114" s="63"/>
      <c r="G114" s="63"/>
      <c r="H114" s="64"/>
      <c r="I114" s="63"/>
      <c r="J114" s="63"/>
      <c r="K114" s="63"/>
      <c r="L114" s="63"/>
      <c r="M114" s="63"/>
      <c r="N114" s="63"/>
      <c r="O114" s="63"/>
      <c r="P114" s="63"/>
      <c r="Q114" s="71"/>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row>
    <row r="115" spans="1:47" x14ac:dyDescent="0.25">
      <c r="A115" s="63"/>
      <c r="B115" s="63"/>
      <c r="C115" s="63"/>
      <c r="D115" s="64"/>
      <c r="E115" s="63"/>
      <c r="F115" s="63"/>
      <c r="G115" s="63"/>
      <c r="H115" s="64"/>
      <c r="I115" s="63"/>
      <c r="J115" s="63"/>
      <c r="K115" s="63"/>
      <c r="L115" s="63"/>
      <c r="M115" s="63"/>
      <c r="N115" s="63"/>
      <c r="O115" s="63"/>
      <c r="P115" s="63"/>
      <c r="Q115" s="71"/>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row>
    <row r="116" spans="1:47" x14ac:dyDescent="0.25">
      <c r="A116" s="63"/>
      <c r="B116" s="63"/>
      <c r="C116" s="63"/>
      <c r="D116" s="64"/>
      <c r="E116" s="63"/>
      <c r="F116" s="63"/>
      <c r="G116" s="63"/>
      <c r="H116" s="64"/>
      <c r="I116" s="63"/>
      <c r="J116" s="63"/>
      <c r="K116" s="63"/>
      <c r="L116" s="63"/>
      <c r="M116" s="63"/>
      <c r="N116" s="63"/>
      <c r="O116" s="63"/>
      <c r="P116" s="63"/>
      <c r="Q116" s="71"/>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row>
    <row r="117" spans="1:47" x14ac:dyDescent="0.25">
      <c r="A117" s="63"/>
      <c r="B117" s="63"/>
      <c r="C117" s="63"/>
      <c r="D117" s="64"/>
      <c r="E117" s="63"/>
      <c r="F117" s="63"/>
      <c r="G117" s="63"/>
      <c r="H117" s="64"/>
      <c r="I117" s="63"/>
      <c r="J117" s="63"/>
      <c r="K117" s="63"/>
      <c r="L117" s="63"/>
      <c r="M117" s="63"/>
      <c r="N117" s="63"/>
      <c r="O117" s="63"/>
      <c r="P117" s="63"/>
      <c r="Q117" s="71"/>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row>
    <row r="118" spans="1:47" x14ac:dyDescent="0.25">
      <c r="A118" s="63"/>
      <c r="B118" s="63"/>
      <c r="C118" s="63"/>
      <c r="D118" s="64"/>
      <c r="E118" s="63"/>
      <c r="F118" s="63"/>
      <c r="G118" s="63"/>
      <c r="H118" s="64"/>
      <c r="I118" s="63"/>
      <c r="J118" s="63"/>
      <c r="K118" s="63"/>
      <c r="L118" s="63"/>
      <c r="M118" s="63"/>
      <c r="N118" s="63"/>
      <c r="O118" s="63"/>
      <c r="P118" s="63"/>
      <c r="Q118" s="71"/>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row>
    <row r="119" spans="1:47" x14ac:dyDescent="0.25">
      <c r="A119" s="63"/>
      <c r="B119" s="63"/>
      <c r="C119" s="63"/>
      <c r="D119" s="64"/>
      <c r="E119" s="63"/>
      <c r="F119" s="63"/>
      <c r="G119" s="63"/>
      <c r="H119" s="64"/>
      <c r="I119" s="63"/>
      <c r="J119" s="63"/>
      <c r="K119" s="63"/>
      <c r="L119" s="63"/>
      <c r="M119" s="63"/>
      <c r="N119" s="63"/>
      <c r="O119" s="63"/>
      <c r="P119" s="63"/>
      <c r="Q119" s="71"/>
      <c r="R119" s="63"/>
      <c r="S119" s="63"/>
      <c r="T119" s="63"/>
      <c r="U119" s="63"/>
      <c r="V119" s="63"/>
      <c r="W119" s="63"/>
      <c r="X119" s="63"/>
    </row>
    <row r="120" spans="1:47" x14ac:dyDescent="0.25">
      <c r="A120" s="63"/>
      <c r="B120" s="63"/>
      <c r="C120" s="63"/>
      <c r="D120" s="64"/>
      <c r="E120" s="63"/>
      <c r="F120" s="63"/>
      <c r="G120" s="63"/>
      <c r="H120" s="64"/>
      <c r="I120" s="63"/>
      <c r="J120" s="63"/>
      <c r="K120" s="63"/>
      <c r="L120" s="63"/>
      <c r="M120" s="63"/>
      <c r="N120" s="63"/>
      <c r="O120" s="63"/>
      <c r="P120" s="63"/>
      <c r="Q120" s="71"/>
      <c r="R120" s="63"/>
      <c r="S120" s="63"/>
      <c r="T120" s="63"/>
      <c r="U120" s="63"/>
      <c r="V120" s="63"/>
      <c r="W120" s="63"/>
      <c r="X120" s="63"/>
    </row>
  </sheetData>
  <sheetProtection formatCells="0" formatColumns="0" formatRows="0" insertColumns="0" insertRows="0" insertHyperlinks="0" deleteColumns="0" deleteRows="0" selectLockedCells="1" sort="0" autoFilter="0" pivotTables="0" selectUnlockedCells="1"/>
  <mergeCells count="84">
    <mergeCell ref="Y42:AR42"/>
    <mergeCell ref="Y43:AR43"/>
    <mergeCell ref="Y39:AR39"/>
    <mergeCell ref="Y40:AR40"/>
    <mergeCell ref="A1:F3"/>
    <mergeCell ref="Y37:AR37"/>
    <mergeCell ref="Y38:AR38"/>
    <mergeCell ref="J7:L7"/>
    <mergeCell ref="M7:O7"/>
    <mergeCell ref="S7:X7"/>
    <mergeCell ref="S8:X8"/>
    <mergeCell ref="A8:C8"/>
    <mergeCell ref="D8:H8"/>
    <mergeCell ref="P9:R9"/>
    <mergeCell ref="I32:X32"/>
    <mergeCell ref="B32:C32"/>
    <mergeCell ref="AZ35:BI35"/>
    <mergeCell ref="AZ37:BI37"/>
    <mergeCell ref="Y41:AR41"/>
    <mergeCell ref="I1:K2"/>
    <mergeCell ref="L2:P3"/>
    <mergeCell ref="Q2:T5"/>
    <mergeCell ref="I3:K4"/>
    <mergeCell ref="L4:P5"/>
    <mergeCell ref="I5:K6"/>
    <mergeCell ref="Y7:AB7"/>
    <mergeCell ref="AC7:AG7"/>
    <mergeCell ref="AH7:AI7"/>
    <mergeCell ref="AJ7:AL7"/>
    <mergeCell ref="J8:L8"/>
    <mergeCell ref="M8:O8"/>
    <mergeCell ref="P8:R8"/>
    <mergeCell ref="S9:X9"/>
    <mergeCell ref="D10:H10"/>
    <mergeCell ref="A43:O43"/>
    <mergeCell ref="U43:W43"/>
    <mergeCell ref="S10:X10"/>
    <mergeCell ref="A7:C7"/>
    <mergeCell ref="D7:H7"/>
    <mergeCell ref="P7:R7"/>
    <mergeCell ref="A42:O42"/>
    <mergeCell ref="A35:O35"/>
    <mergeCell ref="A36:O36"/>
    <mergeCell ref="A37:O37"/>
    <mergeCell ref="D9:H9"/>
    <mergeCell ref="A39:O39"/>
    <mergeCell ref="D32:E32"/>
    <mergeCell ref="A33:O33"/>
    <mergeCell ref="A34:O34"/>
    <mergeCell ref="A38:O38"/>
    <mergeCell ref="J9:L9"/>
    <mergeCell ref="M9:O9"/>
    <mergeCell ref="AM9:AO9"/>
    <mergeCell ref="A41:O41"/>
    <mergeCell ref="A9:C10"/>
    <mergeCell ref="J10:L10"/>
    <mergeCell ref="M10:R10"/>
    <mergeCell ref="F32:G32"/>
    <mergeCell ref="Y33:AR33"/>
    <mergeCell ref="AM10:AS10"/>
    <mergeCell ref="Z32:AR32"/>
    <mergeCell ref="AC10:AG10"/>
    <mergeCell ref="AH10:AI10"/>
    <mergeCell ref="AJ10:AL10"/>
    <mergeCell ref="A40:O40"/>
    <mergeCell ref="Y34:AR34"/>
    <mergeCell ref="Y35:AR35"/>
    <mergeCell ref="Y36:AR36"/>
    <mergeCell ref="AY3:BC6"/>
    <mergeCell ref="AH9:AI9"/>
    <mergeCell ref="Y8:AB8"/>
    <mergeCell ref="AC8:AG8"/>
    <mergeCell ref="AH8:AI8"/>
    <mergeCell ref="AJ8:AL8"/>
    <mergeCell ref="AM7:AO7"/>
    <mergeCell ref="AP7:AS7"/>
    <mergeCell ref="AK2:AM3"/>
    <mergeCell ref="AR3:AT5"/>
    <mergeCell ref="AP9:AS9"/>
    <mergeCell ref="Y9:AB9"/>
    <mergeCell ref="AC9:AG9"/>
    <mergeCell ref="AP8:AS8"/>
    <mergeCell ref="AJ9:AL9"/>
    <mergeCell ref="AM8:AO8"/>
  </mergeCells>
  <conditionalFormatting sqref="B18:X31">
    <cfRule type="expression" dxfId="5" priority="15" stopIfTrue="1">
      <formula>MOD(ROW(),2)=1</formula>
    </cfRule>
  </conditionalFormatting>
  <conditionalFormatting sqref="Z18:AQ31">
    <cfRule type="expression" dxfId="4" priority="14" stopIfTrue="1">
      <formula>MOD(ROW(),2)=1</formula>
    </cfRule>
  </conditionalFormatting>
  <conditionalFormatting sqref="AR18:AS31">
    <cfRule type="expression" dxfId="3" priority="13" stopIfTrue="1">
      <formula>MOD(ROW(),2)=1</formula>
    </cfRule>
  </conditionalFormatting>
  <conditionalFormatting sqref="B12:X17">
    <cfRule type="expression" dxfId="2" priority="3" stopIfTrue="1">
      <formula>MOD(ROW(),2)=1</formula>
    </cfRule>
  </conditionalFormatting>
  <conditionalFormatting sqref="Z12:AQ17">
    <cfRule type="expression" dxfId="1" priority="2" stopIfTrue="1">
      <formula>MOD(ROW(),2)=1</formula>
    </cfRule>
  </conditionalFormatting>
  <conditionalFormatting sqref="AR12:AS17">
    <cfRule type="expression" dxfId="0" priority="1" stopIfTrue="1">
      <formula>MOD(ROW(),2)=1</formula>
    </cfRule>
  </conditionalFormatting>
  <dataValidations count="26">
    <dataValidation type="list" allowBlank="1" showInputMessage="1" showErrorMessage="1" sqref="G12:G31" xr:uid="{00000000-0002-0000-0000-000000000000}">
      <formula1>$G$89:$G$90</formula1>
    </dataValidation>
    <dataValidation type="list" allowBlank="1" showInputMessage="1" showErrorMessage="1" sqref="F12:F31" xr:uid="{00000000-0002-0000-0000-000001000000}">
      <formula1>$F$88:$F$90</formula1>
    </dataValidation>
    <dataValidation type="list" allowBlank="1" showInputMessage="1" showErrorMessage="1" sqref="N1 AD12:AD31" xr:uid="{00000000-0002-0000-0000-000002000000}">
      <formula1>$AF$87:$AF$88</formula1>
    </dataValidation>
    <dataValidation type="list" allowBlank="1" showInputMessage="1" showErrorMessage="1" sqref="W12:W31" xr:uid="{00000000-0002-0000-0000-000003000000}">
      <formula1>$W$87:$W$91</formula1>
    </dataValidation>
    <dataValidation type="list" allowBlank="1" showInputMessage="1" showErrorMessage="1" sqref="T12:T31" xr:uid="{00000000-0002-0000-0000-000004000000}">
      <formula1>$T$87:$T$88</formula1>
    </dataValidation>
    <dataValidation type="list" allowBlank="1" showInputMessage="1" showErrorMessage="1" sqref="V12:V31" xr:uid="{00000000-0002-0000-0000-000005000000}">
      <formula1>$V$87:$V$88</formula1>
    </dataValidation>
    <dataValidation type="list" allowBlank="1" showInputMessage="1" showErrorMessage="1" sqref="P12:P31" xr:uid="{00000000-0002-0000-0000-000006000000}">
      <formula1>$P$87:$P$90</formula1>
    </dataValidation>
    <dataValidation type="list" allowBlank="1" showInputMessage="1" showErrorMessage="1" sqref="J12:J31" xr:uid="{00000000-0002-0000-0000-000007000000}">
      <formula1>$J$87:$J$90</formula1>
    </dataValidation>
    <dataValidation type="list" allowBlank="1" showInputMessage="1" showErrorMessage="1" sqref="H12:H31" xr:uid="{00000000-0002-0000-0000-000008000000}">
      <formula1>$H$87:$H$104</formula1>
    </dataValidation>
    <dataValidation type="list" allowBlank="1" showInputMessage="1" showErrorMessage="1" sqref="S12:S31" xr:uid="{00000000-0002-0000-0000-000009000000}">
      <formula1>$S$87:$S$90</formula1>
    </dataValidation>
    <dataValidation type="list" allowBlank="1" showInputMessage="1" showErrorMessage="1" sqref="R12:R31" xr:uid="{00000000-0002-0000-0000-00000A000000}">
      <formula1>$R$87:$R$92</formula1>
    </dataValidation>
    <dataValidation type="list" errorStyle="information" allowBlank="1" showInputMessage="1" showErrorMessage="1" errorTitle="Split Height" error="You have entered value that is not in the dropdowm list. To continue click on OK." sqref="X12:X31" xr:uid="{00000000-0002-0000-0000-00000B000000}">
      <formula1>$X$87:$X$91</formula1>
    </dataValidation>
    <dataValidation type="list" allowBlank="1" showInputMessage="1" showErrorMessage="1" sqref="I12:I31" xr:uid="{00000000-0002-0000-0000-00000C000000}">
      <formula1>$I$88:$I$89</formula1>
    </dataValidation>
    <dataValidation type="list" errorStyle="information" allowBlank="1" showInputMessage="1" showErrorMessage="1" errorTitle="Location is not in List" error="You have entered a location not in the list. Press OK to continue." sqref="C12:C31" xr:uid="{00000000-0002-0000-0000-00000D000000}">
      <formula1>$C$88:$C$111</formula1>
    </dataValidation>
    <dataValidation type="list" allowBlank="1" showInputMessage="1" showErrorMessage="1" sqref="AE12:AE31" xr:uid="{00000000-0002-0000-0000-00000E000000}">
      <formula1>$AH$87:$AH$88</formula1>
    </dataValidation>
    <dataValidation type="list" allowBlank="1" showInputMessage="1" showErrorMessage="1" sqref="AC12:AC31" xr:uid="{00000000-0002-0000-0000-00000F000000}">
      <formula1>$AE$87:$AE$88</formula1>
    </dataValidation>
    <dataValidation type="list" allowBlank="1" showInputMessage="1" showErrorMessage="1" sqref="AA12:AA31" xr:uid="{00000000-0002-0000-0000-000010000000}">
      <formula1>$AB$87:$AB$91</formula1>
    </dataValidation>
    <dataValidation type="list" allowBlank="1" showInputMessage="1" showErrorMessage="1" sqref="Z12:Z31" xr:uid="{00000000-0002-0000-0000-000011000000}">
      <formula1>$Z$87:$Z$90</formula1>
    </dataValidation>
    <dataValidation type="list" allowBlank="1" showInputMessage="1" showErrorMessage="1" sqref="AB12:AB31" xr:uid="{00000000-0002-0000-0000-000012000000}">
      <formula1>$AC$87:$AC$89</formula1>
    </dataValidation>
    <dataValidation type="list" errorStyle="information" allowBlank="1" showInputMessage="1" showErrorMessage="1" errorTitle="Colour is not in list." error="You have entered a Colour that is not in the dropdown list.  If you wish to enter a Special Colour click on the OK button." sqref="K12:K31" xr:uid="{00000000-0002-0000-0000-000013000000}">
      <formula1>$K$87:$K$92</formula1>
    </dataValidation>
    <dataValidation type="list" errorStyle="information" allowBlank="1" showInputMessage="1" showErrorMessage="1" errorTitle="Layout Code" error="You have entered value that is not in the dropdown.  If you wish to continue click on OK._x000a_" sqref="M12:M31" xr:uid="{00000000-0002-0000-0000-000014000000}">
      <formula1>$M$87:$M$100</formula1>
    </dataValidation>
    <dataValidation type="list" allowBlank="1" showInputMessage="1" showErrorMessage="1" sqref="N12:N31" xr:uid="{00000000-0002-0000-0000-000015000000}">
      <formula1>$N$87:$N$93</formula1>
    </dataValidation>
    <dataValidation type="list" allowBlank="1" showInputMessage="1" showErrorMessage="1" sqref="O12:O31" xr:uid="{00000000-0002-0000-0000-000016000000}">
      <formula1>$O$87:$O$102</formula1>
    </dataValidation>
    <dataValidation type="list" allowBlank="1" showInputMessage="1" showErrorMessage="1" sqref="Q12:Q31" xr:uid="{00000000-0002-0000-0000-000017000000}">
      <formula1>$Q$87:$Q$95</formula1>
    </dataValidation>
    <dataValidation type="list" allowBlank="1" showInputMessage="1" showErrorMessage="1" sqref="U12:U31" xr:uid="{00000000-0002-0000-0000-000018000000}">
      <formula1>$U$87:$U$87</formula1>
    </dataValidation>
    <dataValidation type="list" allowBlank="1" showInputMessage="1" showErrorMessage="1" sqref="BH10" xr:uid="{00000000-0002-0000-0000-000019000000}">
      <formula1>$BP$3:$BP$9</formula1>
    </dataValidation>
  </dataValidations>
  <pageMargins left="0.23622047244094491" right="0.23622047244094491" top="0.74803149606299213" bottom="0.74803149606299213" header="0.31496062992125984" footer="0.31496062992125984"/>
  <pageSetup paperSize="9" scale="51" fitToWidth="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3"/>
  <sheetViews>
    <sheetView workbookViewId="0">
      <selection activeCell="A13" sqref="A13:D13"/>
    </sheetView>
  </sheetViews>
  <sheetFormatPr defaultColWidth="8.875" defaultRowHeight="15.75" x14ac:dyDescent="0.25"/>
  <cols>
    <col min="1" max="1" width="18.625" customWidth="1"/>
    <col min="2" max="2" width="7.625" customWidth="1"/>
    <col min="3" max="3" width="15.125" customWidth="1"/>
    <col min="4" max="4" width="14.375" customWidth="1"/>
    <col min="5" max="5" width="9.375" customWidth="1"/>
    <col min="8" max="8" width="1.375" customWidth="1"/>
  </cols>
  <sheetData>
    <row r="1" spans="1:7" ht="33.75" x14ac:dyDescent="0.25">
      <c r="C1" s="127" t="s">
        <v>144</v>
      </c>
    </row>
    <row r="2" spans="1:7" ht="16.5" thickBot="1" x14ac:dyDescent="0.3">
      <c r="A2" s="128"/>
      <c r="B2" s="128"/>
    </row>
    <row r="3" spans="1:7" x14ac:dyDescent="0.25">
      <c r="A3" s="139" t="s">
        <v>155</v>
      </c>
      <c r="B3" s="421">
        <f>+OrderForm!P8</f>
        <v>0</v>
      </c>
      <c r="C3" s="422"/>
      <c r="D3" s="140" t="s">
        <v>170</v>
      </c>
      <c r="E3" s="431">
        <f>+OrderForm!P9</f>
        <v>0</v>
      </c>
      <c r="F3" s="432"/>
      <c r="G3" s="433"/>
    </row>
    <row r="4" spans="1:7" x14ac:dyDescent="0.25">
      <c r="A4" s="141" t="s">
        <v>156</v>
      </c>
      <c r="B4" s="449">
        <f>+OrderForm!S8</f>
        <v>0</v>
      </c>
      <c r="C4" s="450"/>
      <c r="D4" s="450"/>
      <c r="E4" s="450"/>
      <c r="F4" s="450"/>
      <c r="G4" s="451"/>
    </row>
    <row r="5" spans="1:7" ht="36.75" x14ac:dyDescent="0.25">
      <c r="A5" s="141" t="s">
        <v>157</v>
      </c>
      <c r="B5" s="142">
        <f>+OrderForm!H32</f>
        <v>0</v>
      </c>
      <c r="C5" s="144" t="s">
        <v>145</v>
      </c>
      <c r="D5" s="144" t="s">
        <v>146</v>
      </c>
      <c r="E5" s="138"/>
      <c r="F5" s="144" t="s">
        <v>147</v>
      </c>
      <c r="G5" s="145"/>
    </row>
    <row r="6" spans="1:7" ht="36.75" x14ac:dyDescent="0.25">
      <c r="A6" s="141" t="s">
        <v>158</v>
      </c>
      <c r="B6" s="143">
        <f>+OrderForm!Q45</f>
        <v>0</v>
      </c>
      <c r="C6" s="144" t="s">
        <v>145</v>
      </c>
      <c r="D6" s="144" t="s">
        <v>146</v>
      </c>
      <c r="E6" s="138"/>
      <c r="F6" s="144" t="s">
        <v>147</v>
      </c>
      <c r="G6" s="145"/>
    </row>
    <row r="7" spans="1:7" ht="36.75" x14ac:dyDescent="0.25">
      <c r="A7" s="141" t="s">
        <v>159</v>
      </c>
      <c r="B7" s="143">
        <f>+OrderForm!S45</f>
        <v>0</v>
      </c>
      <c r="C7" s="144" t="s">
        <v>145</v>
      </c>
      <c r="D7" s="144" t="s">
        <v>146</v>
      </c>
      <c r="E7" s="138"/>
      <c r="F7" s="144" t="s">
        <v>147</v>
      </c>
      <c r="G7" s="145"/>
    </row>
    <row r="8" spans="1:7" ht="36.75" x14ac:dyDescent="0.25">
      <c r="A8" s="141" t="s">
        <v>154</v>
      </c>
      <c r="B8" s="143">
        <f>+OrderForm!T45</f>
        <v>0</v>
      </c>
      <c r="C8" s="144" t="s">
        <v>145</v>
      </c>
      <c r="D8" s="144" t="s">
        <v>146</v>
      </c>
      <c r="E8" s="138"/>
      <c r="F8" s="144" t="s">
        <v>147</v>
      </c>
      <c r="G8" s="145"/>
    </row>
    <row r="9" spans="1:7" ht="36.75" x14ac:dyDescent="0.25">
      <c r="A9" s="141" t="s">
        <v>160</v>
      </c>
      <c r="B9" s="143">
        <f>+OrderForm!R45</f>
        <v>0</v>
      </c>
      <c r="C9" s="144" t="s">
        <v>145</v>
      </c>
      <c r="D9" s="144" t="s">
        <v>146</v>
      </c>
      <c r="E9" s="138"/>
      <c r="F9" s="144" t="s">
        <v>147</v>
      </c>
      <c r="G9" s="145"/>
    </row>
    <row r="10" spans="1:7" ht="36.75" x14ac:dyDescent="0.25">
      <c r="A10" s="141" t="s">
        <v>161</v>
      </c>
      <c r="B10" s="144"/>
      <c r="C10" s="144" t="s">
        <v>145</v>
      </c>
      <c r="D10" s="144" t="s">
        <v>146</v>
      </c>
      <c r="E10" s="138"/>
      <c r="F10" s="144" t="s">
        <v>147</v>
      </c>
      <c r="G10" s="145"/>
    </row>
    <row r="11" spans="1:7" ht="16.5" thickBot="1" x14ac:dyDescent="0.3">
      <c r="A11" s="434"/>
      <c r="B11" s="435"/>
      <c r="C11" s="435"/>
      <c r="D11" s="435"/>
      <c r="E11" s="435"/>
      <c r="F11" s="435"/>
      <c r="G11" s="436"/>
    </row>
    <row r="12" spans="1:7" x14ac:dyDescent="0.25">
      <c r="A12" s="446" t="s">
        <v>171</v>
      </c>
      <c r="B12" s="447"/>
      <c r="C12" s="447"/>
      <c r="D12" s="448"/>
      <c r="E12" s="423" t="s">
        <v>173</v>
      </c>
      <c r="F12" s="424"/>
      <c r="G12" s="425"/>
    </row>
    <row r="13" spans="1:7" x14ac:dyDescent="0.25">
      <c r="A13" s="428"/>
      <c r="B13" s="429"/>
      <c r="C13" s="429"/>
      <c r="D13" s="430"/>
      <c r="E13" s="426"/>
      <c r="F13" s="358"/>
      <c r="G13" s="427"/>
    </row>
    <row r="14" spans="1:7" ht="15.6" customHeight="1" x14ac:dyDescent="0.25">
      <c r="A14" s="443"/>
      <c r="B14" s="444"/>
      <c r="C14" s="444"/>
      <c r="D14" s="445"/>
      <c r="E14" s="130" t="s">
        <v>148</v>
      </c>
      <c r="F14" s="131"/>
      <c r="G14" s="132"/>
    </row>
    <row r="15" spans="1:7" ht="15.6" customHeight="1" x14ac:dyDescent="0.25">
      <c r="A15" s="443"/>
      <c r="B15" s="444"/>
      <c r="C15" s="444"/>
      <c r="D15" s="445"/>
      <c r="E15" s="130"/>
      <c r="F15" s="131"/>
      <c r="G15" s="132"/>
    </row>
    <row r="16" spans="1:7" ht="15.6" customHeight="1" x14ac:dyDescent="0.25">
      <c r="A16" s="443"/>
      <c r="B16" s="444"/>
      <c r="C16" s="444"/>
      <c r="D16" s="445"/>
      <c r="E16" s="130" t="s">
        <v>149</v>
      </c>
      <c r="F16" s="131"/>
      <c r="G16" s="132"/>
    </row>
    <row r="17" spans="1:7" x14ac:dyDescent="0.25">
      <c r="A17" s="443"/>
      <c r="B17" s="444"/>
      <c r="C17" s="444"/>
      <c r="D17" s="445"/>
      <c r="E17" s="130"/>
      <c r="F17" s="131"/>
      <c r="G17" s="132"/>
    </row>
    <row r="18" spans="1:7" ht="16.5" thickBot="1" x14ac:dyDescent="0.3">
      <c r="A18" s="443"/>
      <c r="B18" s="444"/>
      <c r="C18" s="444"/>
      <c r="D18" s="445"/>
      <c r="E18" s="133" t="s">
        <v>150</v>
      </c>
      <c r="F18" s="134"/>
      <c r="G18" s="126"/>
    </row>
    <row r="19" spans="1:7" x14ac:dyDescent="0.25">
      <c r="A19" s="443"/>
      <c r="B19" s="444"/>
      <c r="C19" s="444"/>
      <c r="D19" s="445"/>
      <c r="E19" s="458" t="s">
        <v>151</v>
      </c>
      <c r="F19" s="424"/>
      <c r="G19" s="425"/>
    </row>
    <row r="20" spans="1:7" x14ac:dyDescent="0.25">
      <c r="A20" s="443"/>
      <c r="B20" s="444"/>
      <c r="C20" s="444"/>
      <c r="D20" s="445"/>
      <c r="E20" s="426"/>
      <c r="F20" s="459"/>
      <c r="G20" s="427"/>
    </row>
    <row r="21" spans="1:7" x14ac:dyDescent="0.25">
      <c r="A21" s="443"/>
      <c r="B21" s="444"/>
      <c r="C21" s="444"/>
      <c r="D21" s="445"/>
      <c r="E21" s="452" t="s">
        <v>152</v>
      </c>
      <c r="F21" s="453"/>
      <c r="G21" s="454"/>
    </row>
    <row r="22" spans="1:7" x14ac:dyDescent="0.25">
      <c r="A22" s="443"/>
      <c r="B22" s="444"/>
      <c r="C22" s="444"/>
      <c r="D22" s="445"/>
      <c r="E22" s="135"/>
      <c r="F22" s="136"/>
      <c r="G22" s="137"/>
    </row>
    <row r="23" spans="1:7" ht="32.25" customHeight="1" x14ac:dyDescent="0.25">
      <c r="A23" s="443"/>
      <c r="B23" s="444"/>
      <c r="C23" s="444"/>
      <c r="D23" s="445"/>
      <c r="E23" s="452" t="s">
        <v>153</v>
      </c>
      <c r="F23" s="453"/>
      <c r="G23" s="454"/>
    </row>
    <row r="24" spans="1:7" x14ac:dyDescent="0.25">
      <c r="A24" s="443"/>
      <c r="B24" s="444"/>
      <c r="C24" s="444"/>
      <c r="D24" s="445"/>
      <c r="E24" s="135"/>
      <c r="F24" s="136"/>
      <c r="G24" s="137"/>
    </row>
    <row r="25" spans="1:7" ht="16.5" thickBot="1" x14ac:dyDescent="0.3">
      <c r="A25" s="460">
        <f>+OrderForm!A45</f>
        <v>0</v>
      </c>
      <c r="B25" s="461"/>
      <c r="C25" s="461"/>
      <c r="D25" s="462"/>
      <c r="E25" s="455" t="s">
        <v>172</v>
      </c>
      <c r="F25" s="456"/>
      <c r="G25" s="457"/>
    </row>
    <row r="26" spans="1:7" ht="16.5" thickBot="1" x14ac:dyDescent="0.3">
      <c r="A26" s="440"/>
      <c r="B26" s="440"/>
      <c r="C26" s="440"/>
      <c r="D26" s="440"/>
      <c r="E26" s="440"/>
      <c r="F26" s="440"/>
      <c r="G26" s="440"/>
    </row>
    <row r="27" spans="1:7" x14ac:dyDescent="0.25">
      <c r="A27" s="441" t="s">
        <v>174</v>
      </c>
      <c r="B27" s="422"/>
      <c r="C27" s="422"/>
      <c r="D27" s="422"/>
      <c r="E27" s="422"/>
      <c r="F27" s="422"/>
      <c r="G27" s="442"/>
    </row>
    <row r="28" spans="1:7" x14ac:dyDescent="0.25">
      <c r="A28" s="437"/>
      <c r="B28" s="438"/>
      <c r="C28" s="438"/>
      <c r="D28" s="438"/>
      <c r="E28" s="438"/>
      <c r="F28" s="438"/>
      <c r="G28" s="439"/>
    </row>
    <row r="29" spans="1:7" x14ac:dyDescent="0.25">
      <c r="A29" s="437"/>
      <c r="B29" s="438"/>
      <c r="C29" s="438"/>
      <c r="D29" s="438"/>
      <c r="E29" s="438"/>
      <c r="F29" s="438"/>
      <c r="G29" s="439"/>
    </row>
    <row r="30" spans="1:7" x14ac:dyDescent="0.25">
      <c r="A30" s="437"/>
      <c r="B30" s="438"/>
      <c r="C30" s="438"/>
      <c r="D30" s="438"/>
      <c r="E30" s="438"/>
      <c r="F30" s="438"/>
      <c r="G30" s="439"/>
    </row>
    <row r="31" spans="1:7" x14ac:dyDescent="0.25">
      <c r="A31" s="437"/>
      <c r="B31" s="438"/>
      <c r="C31" s="438"/>
      <c r="D31" s="438"/>
      <c r="E31" s="438"/>
      <c r="F31" s="438"/>
      <c r="G31" s="439"/>
    </row>
    <row r="32" spans="1:7" x14ac:dyDescent="0.25">
      <c r="A32" s="437"/>
      <c r="B32" s="438"/>
      <c r="C32" s="438"/>
      <c r="D32" s="438"/>
      <c r="E32" s="438"/>
      <c r="F32" s="438"/>
      <c r="G32" s="439"/>
    </row>
    <row r="33" spans="1:7" x14ac:dyDescent="0.25">
      <c r="A33" s="437"/>
      <c r="B33" s="438"/>
      <c r="C33" s="438"/>
      <c r="D33" s="438"/>
      <c r="E33" s="438"/>
      <c r="F33" s="438"/>
      <c r="G33" s="439"/>
    </row>
  </sheetData>
  <mergeCells count="31">
    <mergeCell ref="A22:D22"/>
    <mergeCell ref="A20:D20"/>
    <mergeCell ref="A17:D17"/>
    <mergeCell ref="A32:G32"/>
    <mergeCell ref="A30:G30"/>
    <mergeCell ref="A31:G31"/>
    <mergeCell ref="E25:G25"/>
    <mergeCell ref="E23:G23"/>
    <mergeCell ref="A24:D24"/>
    <mergeCell ref="A23:D23"/>
    <mergeCell ref="E19:G20"/>
    <mergeCell ref="A25:D25"/>
    <mergeCell ref="A16:D16"/>
    <mergeCell ref="A12:D12"/>
    <mergeCell ref="B4:G4"/>
    <mergeCell ref="A21:D21"/>
    <mergeCell ref="A19:D19"/>
    <mergeCell ref="E21:G21"/>
    <mergeCell ref="A14:D14"/>
    <mergeCell ref="A15:D15"/>
    <mergeCell ref="A18:D18"/>
    <mergeCell ref="A33:G33"/>
    <mergeCell ref="A26:G26"/>
    <mergeCell ref="A27:G27"/>
    <mergeCell ref="A28:G28"/>
    <mergeCell ref="A29:G29"/>
    <mergeCell ref="B3:C3"/>
    <mergeCell ref="E12:G13"/>
    <mergeCell ref="A13:D13"/>
    <mergeCell ref="E3:G3"/>
    <mergeCell ref="A11:G11"/>
  </mergeCell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J40"/>
  <sheetViews>
    <sheetView workbookViewId="0">
      <selection activeCell="E14" sqref="E14"/>
    </sheetView>
  </sheetViews>
  <sheetFormatPr defaultColWidth="8.875" defaultRowHeight="15.75" x14ac:dyDescent="0.25"/>
  <cols>
    <col min="1" max="1" width="20" bestFit="1" customWidth="1"/>
    <col min="2" max="2" width="11.875" bestFit="1" customWidth="1"/>
    <col min="3" max="3" width="17.375" bestFit="1" customWidth="1"/>
    <col min="4" max="4" width="11.875" bestFit="1" customWidth="1"/>
    <col min="5" max="5" width="15" bestFit="1" customWidth="1"/>
    <col min="6" max="6" width="9.875" bestFit="1" customWidth="1"/>
    <col min="7" max="7" width="17.5" bestFit="1" customWidth="1"/>
  </cols>
  <sheetData>
    <row r="2" spans="1:10" x14ac:dyDescent="0.25">
      <c r="A2" t="str">
        <f>+OrderForm!M8</f>
        <v>Order Reference:</v>
      </c>
      <c r="B2">
        <f>+OrderForm!P8</f>
        <v>0</v>
      </c>
    </row>
    <row r="3" spans="1:10" x14ac:dyDescent="0.25">
      <c r="A3" t="str">
        <f>+OrderForm!I10</f>
        <v>Date:</v>
      </c>
      <c r="B3" s="196">
        <f>+OrderForm!J10</f>
        <v>0</v>
      </c>
    </row>
    <row r="5" spans="1:10" x14ac:dyDescent="0.25">
      <c r="A5" t="str">
        <f>+OrderForm!BA11</f>
        <v>Build Out/Light Blocker</v>
      </c>
      <c r="B5" s="195">
        <f>+OrderForm!BA32/OrderForm!BK17</f>
        <v>0</v>
      </c>
      <c r="C5">
        <f>+OrderForm!K12</f>
        <v>0</v>
      </c>
      <c r="E5" t="s">
        <v>238</v>
      </c>
      <c r="F5" t="s">
        <v>239</v>
      </c>
    </row>
    <row r="6" spans="1:10" x14ac:dyDescent="0.25">
      <c r="A6" t="str">
        <f>+OrderForm!BB11</f>
        <v>Light Block/Packer</v>
      </c>
      <c r="B6" s="195">
        <f>+OrderForm!BB32/OrderForm!BK21</f>
        <v>0</v>
      </c>
      <c r="C6">
        <f>+OrderForm!K12</f>
        <v>0</v>
      </c>
      <c r="E6" t="s">
        <v>240</v>
      </c>
      <c r="F6" t="s">
        <v>241</v>
      </c>
    </row>
    <row r="8" spans="1:10" x14ac:dyDescent="0.25">
      <c r="E8" s="197"/>
      <c r="F8" s="197" t="s">
        <v>242</v>
      </c>
      <c r="G8" s="197"/>
      <c r="H8" s="197"/>
      <c r="I8" s="197" t="s">
        <v>222</v>
      </c>
    </row>
    <row r="9" spans="1:10" x14ac:dyDescent="0.25">
      <c r="E9" s="197" t="s">
        <v>41</v>
      </c>
      <c r="F9" s="197">
        <v>1</v>
      </c>
      <c r="G9" s="197" t="s">
        <v>39</v>
      </c>
      <c r="H9" s="197" t="s">
        <v>41</v>
      </c>
      <c r="I9" s="197">
        <v>2</v>
      </c>
      <c r="J9" t="s">
        <v>39</v>
      </c>
    </row>
    <row r="10" spans="1:10" x14ac:dyDescent="0.25">
      <c r="A10" t="s">
        <v>246</v>
      </c>
      <c r="E10" s="197" t="s">
        <v>52</v>
      </c>
      <c r="F10" s="197">
        <v>2</v>
      </c>
      <c r="G10" s="197" t="s">
        <v>39</v>
      </c>
      <c r="H10" s="220" t="s">
        <v>52</v>
      </c>
      <c r="I10" s="220">
        <v>1</v>
      </c>
      <c r="J10" s="160" t="s">
        <v>39</v>
      </c>
    </row>
    <row r="11" spans="1:10" ht="16.5" thickBot="1" x14ac:dyDescent="0.3">
      <c r="A11" s="197" t="s">
        <v>259</v>
      </c>
      <c r="H11" s="160"/>
      <c r="I11" s="160">
        <v>1</v>
      </c>
      <c r="J11" s="160" t="s">
        <v>42</v>
      </c>
    </row>
    <row r="12" spans="1:10" x14ac:dyDescent="0.25">
      <c r="A12" s="206"/>
      <c r="B12" s="207"/>
      <c r="C12" s="207" t="s">
        <v>256</v>
      </c>
      <c r="D12" s="207"/>
      <c r="E12" s="208" t="s">
        <v>256</v>
      </c>
      <c r="H12" s="160"/>
      <c r="I12" s="220">
        <v>1</v>
      </c>
      <c r="J12" s="160" t="s">
        <v>247</v>
      </c>
    </row>
    <row r="13" spans="1:10" x14ac:dyDescent="0.25">
      <c r="A13" s="209"/>
      <c r="B13" s="210" t="s">
        <v>48</v>
      </c>
      <c r="C13" s="210"/>
      <c r="D13" s="210" t="s">
        <v>60</v>
      </c>
      <c r="E13" s="211"/>
    </row>
    <row r="14" spans="1:10" x14ac:dyDescent="0.25">
      <c r="A14" s="209" t="s">
        <v>233</v>
      </c>
      <c r="B14" s="210" t="s">
        <v>238</v>
      </c>
      <c r="C14" s="212">
        <f>+IF(C5="Off White",B5+J40,0)+J40</f>
        <v>0</v>
      </c>
      <c r="D14" s="210" t="s">
        <v>239</v>
      </c>
      <c r="E14" s="213">
        <f>+IF(C5="Bright White",B5+J40,0)</f>
        <v>0</v>
      </c>
    </row>
    <row r="15" spans="1:10" x14ac:dyDescent="0.25">
      <c r="A15" s="209" t="s">
        <v>213</v>
      </c>
      <c r="B15" s="210" t="s">
        <v>240</v>
      </c>
      <c r="C15" s="212">
        <f>+IF(C5="Off White",B6,0)</f>
        <v>0</v>
      </c>
      <c r="D15" s="210" t="s">
        <v>241</v>
      </c>
      <c r="E15" s="213">
        <f>+IF(C6="Bright White",B6,0)</f>
        <v>0</v>
      </c>
    </row>
    <row r="16" spans="1:10" x14ac:dyDescent="0.25">
      <c r="A16" s="209" t="s">
        <v>41</v>
      </c>
      <c r="B16" s="210" t="s">
        <v>249</v>
      </c>
      <c r="C16" s="212">
        <f>+IF(C5="Off White",B40+D40+F40+H40,0)</f>
        <v>0</v>
      </c>
      <c r="D16" s="210" t="s">
        <v>250</v>
      </c>
      <c r="E16" s="213">
        <f>+IF(C5="Bright White",B40+D40+F40+H40,0)</f>
        <v>0</v>
      </c>
    </row>
    <row r="17" spans="1:10" ht="16.5" thickBot="1" x14ac:dyDescent="0.3">
      <c r="A17" s="214" t="s">
        <v>248</v>
      </c>
      <c r="B17" s="215" t="s">
        <v>251</v>
      </c>
      <c r="C17" s="216">
        <f>+IF(C6="Off White",I40,0)</f>
        <v>0</v>
      </c>
      <c r="D17" s="215" t="s">
        <v>252</v>
      </c>
      <c r="E17" s="217">
        <f>+IF(C6="Bright White",I40,0)</f>
        <v>0</v>
      </c>
    </row>
    <row r="18" spans="1:10" ht="16.5" thickBot="1" x14ac:dyDescent="0.3"/>
    <row r="19" spans="1:10" x14ac:dyDescent="0.25">
      <c r="A19" s="198" t="s">
        <v>255</v>
      </c>
      <c r="B19" s="172"/>
      <c r="C19" s="172"/>
      <c r="D19" s="199" t="s">
        <v>253</v>
      </c>
      <c r="E19" s="199"/>
      <c r="F19" s="199" t="s">
        <v>262</v>
      </c>
      <c r="G19" s="199"/>
      <c r="H19" s="199" t="s">
        <v>262</v>
      </c>
      <c r="I19" s="199" t="s">
        <v>254</v>
      </c>
      <c r="J19" s="200" t="s">
        <v>247</v>
      </c>
    </row>
    <row r="20" spans="1:10" x14ac:dyDescent="0.25">
      <c r="A20" s="201" t="s">
        <v>243</v>
      </c>
      <c r="B20" s="202">
        <f>+IF(AND(OrderForm!AB12="135 Bay",OrderForm!Q12="L Frame"),'Extra BOM'!$F$9*OrderForm!E12,0)/1000*2</f>
        <v>0</v>
      </c>
      <c r="C20" s="202" t="s">
        <v>245</v>
      </c>
      <c r="D20" s="202">
        <f>+IF(AND(OrderForm!AB12="90 Cor",OrderForm!Q12="L Frame"),'Extra BOM'!$I$9*OrderForm!E12,0)/1000*2</f>
        <v>0</v>
      </c>
      <c r="E20" s="202" t="s">
        <v>244</v>
      </c>
      <c r="F20" s="202">
        <f>+IF(AND(OrderForm!AB12="135 Bay",OrderForm!Q12="z Frame"),'Extra BOM'!$F$10*OrderForm!E12,0)/1000*2</f>
        <v>0</v>
      </c>
      <c r="G20" s="202" t="s">
        <v>246</v>
      </c>
      <c r="H20" s="202">
        <f>+IF(AND(OrderForm!AB12="90 Cor",OrderForm!Q12="z Frame"),'Extra BOM'!$I$10*OrderForm!E12,0)/1000*2</f>
        <v>0</v>
      </c>
      <c r="I20" s="202">
        <f>+H20</f>
        <v>0</v>
      </c>
      <c r="J20" s="132">
        <f>+H20</f>
        <v>0</v>
      </c>
    </row>
    <row r="21" spans="1:10" x14ac:dyDescent="0.25">
      <c r="A21" s="201" t="s">
        <v>243</v>
      </c>
      <c r="B21" s="202">
        <f>+IF(AND(OrderForm!AB13="135 Bay",OrderForm!Q13="L Frame"),'Extra BOM'!$F$9*OrderForm!E13,0)/1000*2</f>
        <v>0</v>
      </c>
      <c r="C21" s="202" t="s">
        <v>245</v>
      </c>
      <c r="D21" s="202">
        <f>+IF(AND(OrderForm!AB13="90 Cor",OrderForm!Q13="L Frame"),'Extra BOM'!$I$9*OrderForm!E13,0)/1000*2</f>
        <v>0</v>
      </c>
      <c r="E21" s="202" t="s">
        <v>244</v>
      </c>
      <c r="F21" s="202">
        <f>+IF(AND(OrderForm!AB13="135 Bay",OrderForm!Q13="z Frame"),'Extra BOM'!$F$10*OrderForm!E13,0)/1000*2</f>
        <v>0</v>
      </c>
      <c r="G21" s="202" t="s">
        <v>246</v>
      </c>
      <c r="H21" s="202">
        <f>+IF(AND(OrderForm!AB13="90 Cor",OrderForm!Q13="z Frame"),'Extra BOM'!$I$10*OrderForm!E13,0)/1000*2</f>
        <v>0</v>
      </c>
      <c r="I21" s="202">
        <f t="shared" ref="I21:I39" si="0">+H21</f>
        <v>0</v>
      </c>
      <c r="J21" s="132">
        <f t="shared" ref="J21:J39" si="1">+H21</f>
        <v>0</v>
      </c>
    </row>
    <row r="22" spans="1:10" x14ac:dyDescent="0.25">
      <c r="A22" s="201" t="s">
        <v>243</v>
      </c>
      <c r="B22" s="202">
        <f>+IF(AND(OrderForm!AB14="135 Bay",OrderForm!Q14="L Frame"),'Extra BOM'!$F$9*OrderForm!E14,0)/1000*2</f>
        <v>0</v>
      </c>
      <c r="C22" s="202" t="s">
        <v>245</v>
      </c>
      <c r="D22" s="202">
        <f>+IF(AND(OrderForm!AB14="90 Cor",OrderForm!Q14="L Frame"),'Extra BOM'!$I$9*OrderForm!E14,0)/1000*2</f>
        <v>0</v>
      </c>
      <c r="E22" s="202" t="s">
        <v>244</v>
      </c>
      <c r="F22" s="202">
        <f>+IF(AND(OrderForm!AB14="135 Bay",OrderForm!Q14="z Frame"),'Extra BOM'!$F$10*OrderForm!E14,0)/1000*2</f>
        <v>0</v>
      </c>
      <c r="G22" s="202" t="s">
        <v>246</v>
      </c>
      <c r="H22" s="202">
        <f>+IF(AND(OrderForm!AB14="90 Cor",OrderForm!Q14="z Frame"),'Extra BOM'!$I$10*OrderForm!E14,0)/1000*2</f>
        <v>0</v>
      </c>
      <c r="I22" s="202">
        <f t="shared" si="0"/>
        <v>0</v>
      </c>
      <c r="J22" s="132">
        <f t="shared" si="1"/>
        <v>0</v>
      </c>
    </row>
    <row r="23" spans="1:10" x14ac:dyDescent="0.25">
      <c r="A23" s="201" t="s">
        <v>243</v>
      </c>
      <c r="B23" s="202">
        <f>+IF(AND(OrderForm!AB15="135 Bay",OrderForm!Q15="L Frame"),'Extra BOM'!$F$9*OrderForm!E15,0)/1000*2</f>
        <v>0</v>
      </c>
      <c r="C23" s="202" t="s">
        <v>245</v>
      </c>
      <c r="D23" s="202">
        <f>+IF(AND(OrderForm!AB15="90 Cor",OrderForm!Q15="L Frame"),'Extra BOM'!$I$9*OrderForm!E15,0)/1000*2</f>
        <v>0</v>
      </c>
      <c r="E23" s="202" t="s">
        <v>244</v>
      </c>
      <c r="F23" s="202">
        <f>+IF(AND(OrderForm!AB15="135 Bay",OrderForm!Q15="z Frame"),'Extra BOM'!$F$10*OrderForm!E15,0)/1000*2</f>
        <v>0</v>
      </c>
      <c r="G23" s="202" t="s">
        <v>246</v>
      </c>
      <c r="H23" s="202">
        <f>+IF(AND(OrderForm!AB15="90 Cor",OrderForm!Q15="z Frame"),'Extra BOM'!$I$10*OrderForm!E15,0)/1000*2</f>
        <v>0</v>
      </c>
      <c r="I23" s="202">
        <f t="shared" si="0"/>
        <v>0</v>
      </c>
      <c r="J23" s="132">
        <f t="shared" si="1"/>
        <v>0</v>
      </c>
    </row>
    <row r="24" spans="1:10" x14ac:dyDescent="0.25">
      <c r="A24" s="201" t="s">
        <v>243</v>
      </c>
      <c r="B24" s="202">
        <f>+IF(AND(OrderForm!AB16="135 Bay",OrderForm!Q16="L Frame"),'Extra BOM'!$F$9*OrderForm!E16,0)/1000*2</f>
        <v>0</v>
      </c>
      <c r="C24" s="202" t="s">
        <v>245</v>
      </c>
      <c r="D24" s="202">
        <f>+IF(AND(OrderForm!AB16="90 Cor",OrderForm!Q16="L Frame"),'Extra BOM'!$I$9*OrderForm!E16,0)/1000*2</f>
        <v>0</v>
      </c>
      <c r="E24" s="202" t="s">
        <v>244</v>
      </c>
      <c r="F24" s="202">
        <f>+IF(AND(OrderForm!AB16="135 Bay",OrderForm!Q16="z Frame"),'Extra BOM'!$F$10*OrderForm!E16,0)/1000*2</f>
        <v>0</v>
      </c>
      <c r="G24" s="202" t="s">
        <v>246</v>
      </c>
      <c r="H24" s="202">
        <f>+IF(AND(OrderForm!AB16="90 Cor",OrderForm!Q16="z Frame"),'Extra BOM'!$I$10*OrderForm!E16,0)/1000*2</f>
        <v>0</v>
      </c>
      <c r="I24" s="202">
        <f t="shared" si="0"/>
        <v>0</v>
      </c>
      <c r="J24" s="132">
        <f t="shared" si="1"/>
        <v>0</v>
      </c>
    </row>
    <row r="25" spans="1:10" x14ac:dyDescent="0.25">
      <c r="A25" s="201" t="s">
        <v>243</v>
      </c>
      <c r="B25" s="202">
        <f>+IF(AND(OrderForm!AB17="135 Bay",OrderForm!Q17="L Frame"),'Extra BOM'!$F$9*OrderForm!E17,0)/1000*2</f>
        <v>0</v>
      </c>
      <c r="C25" s="202" t="s">
        <v>245</v>
      </c>
      <c r="D25" s="202">
        <f>+IF(AND(OrderForm!AB17="90 Cor",OrderForm!Q17="L Frame"),'Extra BOM'!$I$9*OrderForm!E17,0)/1000*2</f>
        <v>0</v>
      </c>
      <c r="E25" s="202" t="s">
        <v>244</v>
      </c>
      <c r="F25" s="202">
        <f>+IF(AND(OrderForm!AB17="135 Bay",OrderForm!Q17="z Frame"),'Extra BOM'!$F$10*OrderForm!E17,0)/1000*2</f>
        <v>0</v>
      </c>
      <c r="G25" s="202" t="s">
        <v>246</v>
      </c>
      <c r="H25" s="202">
        <f>+IF(AND(OrderForm!AB17="90 Cor",OrderForm!Q17="z Frame"),'Extra BOM'!$I$10*OrderForm!E17,0)/1000*2</f>
        <v>0</v>
      </c>
      <c r="I25" s="202">
        <f t="shared" si="0"/>
        <v>0</v>
      </c>
      <c r="J25" s="132">
        <f t="shared" si="1"/>
        <v>0</v>
      </c>
    </row>
    <row r="26" spans="1:10" x14ac:dyDescent="0.25">
      <c r="A26" s="201" t="s">
        <v>243</v>
      </c>
      <c r="B26" s="202">
        <f>+IF(AND(OrderForm!AB18="135 Bay",OrderForm!Q18="L Frame"),'Extra BOM'!$F$9*OrderForm!E18,0)/1000*2</f>
        <v>0</v>
      </c>
      <c r="C26" s="202" t="s">
        <v>245</v>
      </c>
      <c r="D26" s="202">
        <f>+IF(AND(OrderForm!AB18="90 Cor",OrderForm!Q18="L Frame"),'Extra BOM'!$I$9*OrderForm!E18,0)/1000*2</f>
        <v>0</v>
      </c>
      <c r="E26" s="202" t="s">
        <v>244</v>
      </c>
      <c r="F26" s="202">
        <f>+IF(AND(OrderForm!AB18="135 Bay",OrderForm!Q18="z Frame"),'Extra BOM'!$F$10*OrderForm!E18,0)/1000*2</f>
        <v>0</v>
      </c>
      <c r="G26" s="202" t="s">
        <v>246</v>
      </c>
      <c r="H26" s="202">
        <f>+IF(AND(OrderForm!AB18="90 Cor",OrderForm!Q18="z Frame"),'Extra BOM'!$I$10*OrderForm!E18,0)/1000*2</f>
        <v>0</v>
      </c>
      <c r="I26" s="202">
        <f t="shared" si="0"/>
        <v>0</v>
      </c>
      <c r="J26" s="132">
        <f t="shared" si="1"/>
        <v>0</v>
      </c>
    </row>
    <row r="27" spans="1:10" x14ac:dyDescent="0.25">
      <c r="A27" s="201" t="s">
        <v>243</v>
      </c>
      <c r="B27" s="202">
        <f>+IF(AND(OrderForm!AB19="135 Bay",OrderForm!Q19="L Frame"),'Extra BOM'!$F$9*OrderForm!E19,0)/1000*2</f>
        <v>0</v>
      </c>
      <c r="C27" s="202" t="s">
        <v>245</v>
      </c>
      <c r="D27" s="202">
        <f>+IF(AND(OrderForm!AB19="90 Cor",OrderForm!Q19="L Frame"),'Extra BOM'!$I$9*OrderForm!E19,0)/1000*2</f>
        <v>0</v>
      </c>
      <c r="E27" s="202" t="s">
        <v>244</v>
      </c>
      <c r="F27" s="202">
        <f>+IF(AND(OrderForm!AB19="135 Bay",OrderForm!Q19="z Frame"),'Extra BOM'!$F$10*OrderForm!E19,0)/1000*2</f>
        <v>0</v>
      </c>
      <c r="G27" s="202" t="s">
        <v>246</v>
      </c>
      <c r="H27" s="202">
        <f>+IF(AND(OrderForm!AB19="90 Cor",OrderForm!Q19="z Frame"),'Extra BOM'!$I$10*OrderForm!E19,0)/1000*2</f>
        <v>0</v>
      </c>
      <c r="I27" s="202">
        <f t="shared" si="0"/>
        <v>0</v>
      </c>
      <c r="J27" s="132">
        <f t="shared" si="1"/>
        <v>0</v>
      </c>
    </row>
    <row r="28" spans="1:10" x14ac:dyDescent="0.25">
      <c r="A28" s="201" t="s">
        <v>243</v>
      </c>
      <c r="B28" s="202">
        <f>+IF(AND(OrderForm!AB20="135 Bay",OrderForm!Q20="L Frame"),'Extra BOM'!$F$9*OrderForm!E20,0)/1000*2</f>
        <v>0</v>
      </c>
      <c r="C28" s="202" t="s">
        <v>245</v>
      </c>
      <c r="D28" s="202">
        <f>+IF(AND(OrderForm!AB20="90 Cor",OrderForm!Q20="L Frame"),'Extra BOM'!$I$9*OrderForm!E20,0)/1000*2</f>
        <v>0</v>
      </c>
      <c r="E28" s="202" t="s">
        <v>244</v>
      </c>
      <c r="F28" s="202">
        <f>+IF(AND(OrderForm!AB20="135 Bay",OrderForm!Q20="z Frame"),'Extra BOM'!$F$10*OrderForm!E20,0)/1000*2</f>
        <v>0</v>
      </c>
      <c r="G28" s="202" t="s">
        <v>246</v>
      </c>
      <c r="H28" s="202">
        <f>+IF(AND(OrderForm!AB20="90 Cor",OrderForm!Q20="z Frame"),'Extra BOM'!$I$10*OrderForm!E20,0)/1000*2</f>
        <v>0</v>
      </c>
      <c r="I28" s="202">
        <f t="shared" si="0"/>
        <v>0</v>
      </c>
      <c r="J28" s="132">
        <f t="shared" si="1"/>
        <v>0</v>
      </c>
    </row>
    <row r="29" spans="1:10" x14ac:dyDescent="0.25">
      <c r="A29" s="201" t="s">
        <v>243</v>
      </c>
      <c r="B29" s="202">
        <f>+IF(AND(OrderForm!AB21="135 Bay",OrderForm!Q21="L Frame"),'Extra BOM'!$F$9*OrderForm!E21,0)/1000*2</f>
        <v>0</v>
      </c>
      <c r="C29" s="202" t="s">
        <v>245</v>
      </c>
      <c r="D29" s="202">
        <f>+IF(AND(OrderForm!AB21="90 Cor",OrderForm!Q21="L Frame"),'Extra BOM'!$I$9*OrderForm!E21,0)/1000*2</f>
        <v>0</v>
      </c>
      <c r="E29" s="202" t="s">
        <v>244</v>
      </c>
      <c r="F29" s="202">
        <f>+IF(AND(OrderForm!AB21="135 Bay",OrderForm!Q21="z Frame"),'Extra BOM'!$F$10*OrderForm!E21,0)/1000*2</f>
        <v>0</v>
      </c>
      <c r="G29" s="202" t="s">
        <v>246</v>
      </c>
      <c r="H29" s="202">
        <f>+IF(AND(OrderForm!AB21="90 Cor",OrderForm!Q21="z Frame"),'Extra BOM'!$I$10*OrderForm!E21,0)/1000*2</f>
        <v>0</v>
      </c>
      <c r="I29" s="202">
        <f t="shared" si="0"/>
        <v>0</v>
      </c>
      <c r="J29" s="132">
        <f t="shared" si="1"/>
        <v>0</v>
      </c>
    </row>
    <row r="30" spans="1:10" x14ac:dyDescent="0.25">
      <c r="A30" s="201" t="s">
        <v>243</v>
      </c>
      <c r="B30" s="202">
        <f>+IF(AND(OrderForm!AB22="135 Bay",OrderForm!Q22="L Frame"),'Extra BOM'!$F$9*OrderForm!E22,0)/1000*2</f>
        <v>0</v>
      </c>
      <c r="C30" s="202" t="s">
        <v>245</v>
      </c>
      <c r="D30" s="202">
        <f>+IF(AND(OrderForm!AB22="90 Cor",OrderForm!Q22="L Frame"),'Extra BOM'!$I$9*OrderForm!E22,0)/1000*2</f>
        <v>0</v>
      </c>
      <c r="E30" s="202" t="s">
        <v>244</v>
      </c>
      <c r="F30" s="202">
        <f>+IF(AND(OrderForm!AB22="135 Bay",OrderForm!Q22="z Frame"),'Extra BOM'!$F$10*OrderForm!E22,0)/1000*2</f>
        <v>0</v>
      </c>
      <c r="G30" s="202" t="s">
        <v>246</v>
      </c>
      <c r="H30" s="202">
        <f>+IF(AND(OrderForm!AB22="90 Cor",OrderForm!Q22="z Frame"),'Extra BOM'!$I$10*OrderForm!E22,0)/1000*2</f>
        <v>0</v>
      </c>
      <c r="I30" s="202">
        <f t="shared" si="0"/>
        <v>0</v>
      </c>
      <c r="J30" s="132">
        <f t="shared" si="1"/>
        <v>0</v>
      </c>
    </row>
    <row r="31" spans="1:10" x14ac:dyDescent="0.25">
      <c r="A31" s="201" t="s">
        <v>243</v>
      </c>
      <c r="B31" s="202">
        <f>+IF(AND(OrderForm!AB23="135 Bay",OrderForm!Q23="L Frame"),'Extra BOM'!$F$9*OrderForm!E23,0)/1000*2</f>
        <v>0</v>
      </c>
      <c r="C31" s="202" t="s">
        <v>245</v>
      </c>
      <c r="D31" s="202">
        <f>+IF(AND(OrderForm!AB23="90 Cor",OrderForm!Q23="L Frame"),'Extra BOM'!$I$9*OrderForm!E23,0)/1000*2</f>
        <v>0</v>
      </c>
      <c r="E31" s="202" t="s">
        <v>244</v>
      </c>
      <c r="F31" s="202">
        <f>+IF(AND(OrderForm!AB23="135 Bay",OrderForm!Q23="z Frame"),'Extra BOM'!$F$10*OrderForm!E23,0)/1000*2</f>
        <v>0</v>
      </c>
      <c r="G31" s="202" t="s">
        <v>246</v>
      </c>
      <c r="H31" s="202">
        <f>+IF(AND(OrderForm!AB23="90 Cor",OrderForm!Q23="z Frame"),'Extra BOM'!$I$10*OrderForm!E23,0)/1000*2</f>
        <v>0</v>
      </c>
      <c r="I31" s="202">
        <f t="shared" si="0"/>
        <v>0</v>
      </c>
      <c r="J31" s="132">
        <f t="shared" si="1"/>
        <v>0</v>
      </c>
    </row>
    <row r="32" spans="1:10" x14ac:dyDescent="0.25">
      <c r="A32" s="201" t="s">
        <v>243</v>
      </c>
      <c r="B32" s="202">
        <f>+IF(AND(OrderForm!AB24="135 Bay",OrderForm!Q24="L Frame"),'Extra BOM'!$F$9*OrderForm!E24,0)/1000*2</f>
        <v>0</v>
      </c>
      <c r="C32" s="202" t="s">
        <v>245</v>
      </c>
      <c r="D32" s="202">
        <f>+IF(AND(OrderForm!AB24="90 Cor",OrderForm!Q24="L Frame"),'Extra BOM'!$I$9*OrderForm!E24,0)/1000*2</f>
        <v>0</v>
      </c>
      <c r="E32" s="202" t="s">
        <v>244</v>
      </c>
      <c r="F32" s="202">
        <f>+IF(AND(OrderForm!AB24="135 Bay",OrderForm!Q24="z Frame"),'Extra BOM'!$F$10*OrderForm!E24,0)/1000*2</f>
        <v>0</v>
      </c>
      <c r="G32" s="202" t="s">
        <v>246</v>
      </c>
      <c r="H32" s="202">
        <f>+IF(AND(OrderForm!AB24="90 Cor",OrderForm!Q24="z Frame"),'Extra BOM'!$I$10*OrderForm!E24,0)/1000*2</f>
        <v>0</v>
      </c>
      <c r="I32" s="202">
        <f t="shared" si="0"/>
        <v>0</v>
      </c>
      <c r="J32" s="132">
        <f t="shared" si="1"/>
        <v>0</v>
      </c>
    </row>
    <row r="33" spans="1:10" x14ac:dyDescent="0.25">
      <c r="A33" s="201" t="s">
        <v>243</v>
      </c>
      <c r="B33" s="202">
        <f>+IF(AND(OrderForm!AB25="135 Bay",OrderForm!Q25="L Frame"),'Extra BOM'!$F$9*OrderForm!E25,0)/1000*2</f>
        <v>0</v>
      </c>
      <c r="C33" s="202" t="s">
        <v>245</v>
      </c>
      <c r="D33" s="202">
        <f>+IF(AND(OrderForm!AB25="90 Cor",OrderForm!Q25="L Frame"),'Extra BOM'!$I$9*OrderForm!E25,0)/1000*2</f>
        <v>0</v>
      </c>
      <c r="E33" s="202" t="s">
        <v>244</v>
      </c>
      <c r="F33" s="202">
        <f>+IF(AND(OrderForm!AB25="135 Bay",OrderForm!Q25="z Frame"),'Extra BOM'!$F$10*OrderForm!E25,0)/1000*2</f>
        <v>0</v>
      </c>
      <c r="G33" s="202" t="s">
        <v>246</v>
      </c>
      <c r="H33" s="202">
        <f>+IF(AND(OrderForm!AB25="90 Cor",OrderForm!Q25="z Frame"),'Extra BOM'!$I$10*OrderForm!E25,0)/1000*2</f>
        <v>0</v>
      </c>
      <c r="I33" s="202">
        <f t="shared" si="0"/>
        <v>0</v>
      </c>
      <c r="J33" s="132">
        <f t="shared" si="1"/>
        <v>0</v>
      </c>
    </row>
    <row r="34" spans="1:10" x14ac:dyDescent="0.25">
      <c r="A34" s="201" t="s">
        <v>243</v>
      </c>
      <c r="B34" s="202">
        <f>+IF(AND(OrderForm!AB26="135 Bay",OrderForm!Q26="L Frame"),'Extra BOM'!$F$9*OrderForm!E26,0)/1000*2</f>
        <v>0</v>
      </c>
      <c r="C34" s="202" t="s">
        <v>245</v>
      </c>
      <c r="D34" s="202">
        <f>+IF(AND(OrderForm!AB26="90 Cor",OrderForm!Q26="L Frame"),'Extra BOM'!$I$9*OrderForm!E26,0)/1000*2</f>
        <v>0</v>
      </c>
      <c r="E34" s="202" t="s">
        <v>244</v>
      </c>
      <c r="F34" s="202">
        <f>+IF(AND(OrderForm!AB26="135 Bay",OrderForm!Q26="z Frame"),'Extra BOM'!$F$10*OrderForm!E26,0)/1000*2</f>
        <v>0</v>
      </c>
      <c r="G34" s="202" t="s">
        <v>246</v>
      </c>
      <c r="H34" s="202">
        <f>+IF(AND(OrderForm!AB26="90 Cor",OrderForm!Q26="z Frame"),'Extra BOM'!$I$10*OrderForm!E26,0)/1000*2</f>
        <v>0</v>
      </c>
      <c r="I34" s="202">
        <f t="shared" si="0"/>
        <v>0</v>
      </c>
      <c r="J34" s="132">
        <f t="shared" si="1"/>
        <v>0</v>
      </c>
    </row>
    <row r="35" spans="1:10" x14ac:dyDescent="0.25">
      <c r="A35" s="201" t="s">
        <v>243</v>
      </c>
      <c r="B35" s="202">
        <f>+IF(AND(OrderForm!AB27="135 Bay",OrderForm!Q27="L Frame"),'Extra BOM'!$F$9*OrderForm!E27,0)/1000*2</f>
        <v>0</v>
      </c>
      <c r="C35" s="202" t="s">
        <v>245</v>
      </c>
      <c r="D35" s="202">
        <f>+IF(AND(OrderForm!AB27="90 Cor",OrderForm!Q27="L Frame"),'Extra BOM'!$I$9*OrderForm!E27,0)/1000*2</f>
        <v>0</v>
      </c>
      <c r="E35" s="202" t="s">
        <v>244</v>
      </c>
      <c r="F35" s="202">
        <f>+IF(AND(OrderForm!AB27="135 Bay",OrderForm!Q27="z Frame"),'Extra BOM'!$F$10*OrderForm!E27,0)/1000*2</f>
        <v>0</v>
      </c>
      <c r="G35" s="202" t="s">
        <v>246</v>
      </c>
      <c r="H35" s="202">
        <f>+IF(AND(OrderForm!AB27="90 Cor",OrderForm!Q27="z Frame"),'Extra BOM'!$I$10*OrderForm!E27,0)/1000*2</f>
        <v>0</v>
      </c>
      <c r="I35" s="202">
        <f t="shared" si="0"/>
        <v>0</v>
      </c>
      <c r="J35" s="132">
        <f t="shared" si="1"/>
        <v>0</v>
      </c>
    </row>
    <row r="36" spans="1:10" x14ac:dyDescent="0.25">
      <c r="A36" s="201" t="s">
        <v>243</v>
      </c>
      <c r="B36" s="202">
        <f>+IF(AND(OrderForm!AB28="135 Bay",OrderForm!Q28="L Frame"),'Extra BOM'!$F$9*OrderForm!E28,0)/1000*2</f>
        <v>0</v>
      </c>
      <c r="C36" s="202" t="s">
        <v>245</v>
      </c>
      <c r="D36" s="202">
        <f>+IF(AND(OrderForm!AB28="90 Cor",OrderForm!Q28="L Frame"),'Extra BOM'!$I$9*OrderForm!E28,0)/1000*2</f>
        <v>0</v>
      </c>
      <c r="E36" s="202" t="s">
        <v>244</v>
      </c>
      <c r="F36" s="202">
        <f>+IF(AND(OrderForm!AB28="135 Bay",OrderForm!Q28="z Frame"),'Extra BOM'!$F$10*OrderForm!E28,0)/1000*2</f>
        <v>0</v>
      </c>
      <c r="G36" s="202" t="s">
        <v>246</v>
      </c>
      <c r="H36" s="202">
        <f>+IF(AND(OrderForm!AB28="90 Cor",OrderForm!Q28="z Frame"),'Extra BOM'!$I$10*OrderForm!E28,0)/1000*2</f>
        <v>0</v>
      </c>
      <c r="I36" s="202">
        <f t="shared" si="0"/>
        <v>0</v>
      </c>
      <c r="J36" s="132">
        <f t="shared" si="1"/>
        <v>0</v>
      </c>
    </row>
    <row r="37" spans="1:10" x14ac:dyDescent="0.25">
      <c r="A37" s="201" t="s">
        <v>243</v>
      </c>
      <c r="B37" s="202">
        <f>+IF(AND(OrderForm!AB29="135 Bay",OrderForm!Q29="L Frame"),'Extra BOM'!$F$9*OrderForm!E29,0)/1000*2</f>
        <v>0</v>
      </c>
      <c r="C37" s="202" t="s">
        <v>245</v>
      </c>
      <c r="D37" s="202">
        <f>+IF(AND(OrderForm!AB29="90 Cor",OrderForm!Q29="L Frame"),'Extra BOM'!$I$9*OrderForm!E29,0)/1000*2</f>
        <v>0</v>
      </c>
      <c r="E37" s="202" t="s">
        <v>244</v>
      </c>
      <c r="F37" s="202">
        <f>+IF(AND(OrderForm!AB29="135 Bay",OrderForm!Q29="z Frame"),'Extra BOM'!$F$10*OrderForm!E29,0)/1000*2</f>
        <v>0</v>
      </c>
      <c r="G37" s="202" t="s">
        <v>246</v>
      </c>
      <c r="H37" s="202">
        <f>+IF(AND(OrderForm!AB29="90 Cor",OrderForm!Q29="z Frame"),'Extra BOM'!$I$10*OrderForm!E29,0)/1000*2</f>
        <v>0</v>
      </c>
      <c r="I37" s="202">
        <f t="shared" si="0"/>
        <v>0</v>
      </c>
      <c r="J37" s="132">
        <f t="shared" si="1"/>
        <v>0</v>
      </c>
    </row>
    <row r="38" spans="1:10" x14ac:dyDescent="0.25">
      <c r="A38" s="201" t="s">
        <v>243</v>
      </c>
      <c r="B38" s="202">
        <f>+IF(AND(OrderForm!AB30="135 Bay",OrderForm!Q30="L Frame"),'Extra BOM'!$F$9*OrderForm!E30,0)/1000*2</f>
        <v>0</v>
      </c>
      <c r="C38" s="202" t="s">
        <v>245</v>
      </c>
      <c r="D38" s="202">
        <f>+IF(AND(OrderForm!AB30="90 Cor",OrderForm!Q30="L Frame"),'Extra BOM'!$I$9*OrderForm!E30,0)/1000*2</f>
        <v>0</v>
      </c>
      <c r="E38" s="202" t="s">
        <v>244</v>
      </c>
      <c r="F38" s="202">
        <f>+IF(AND(OrderForm!AB30="135 Bay",OrderForm!Q30="z Frame"),'Extra BOM'!$F$10*OrderForm!E30,0)/1000*2</f>
        <v>0</v>
      </c>
      <c r="G38" s="202" t="s">
        <v>246</v>
      </c>
      <c r="H38" s="202">
        <f>+IF(AND(OrderForm!AB30="90 Cor",OrderForm!Q30="z Frame"),'Extra BOM'!$I$10*OrderForm!E30,0)/1000*2</f>
        <v>0</v>
      </c>
      <c r="I38" s="202">
        <f t="shared" si="0"/>
        <v>0</v>
      </c>
      <c r="J38" s="132">
        <f t="shared" si="1"/>
        <v>0</v>
      </c>
    </row>
    <row r="39" spans="1:10" x14ac:dyDescent="0.25">
      <c r="A39" s="201" t="s">
        <v>243</v>
      </c>
      <c r="B39" s="202">
        <f>+IF(AND(OrderForm!AB31="135 Bay",OrderForm!Q31="L Frame"),'Extra BOM'!$F$9*OrderForm!E31,0)/1000*2</f>
        <v>0</v>
      </c>
      <c r="C39" s="202" t="s">
        <v>245</v>
      </c>
      <c r="D39" s="202">
        <f>+IF(AND(OrderForm!AB31="90 Cor",OrderForm!Q31="L Frame"),'Extra BOM'!$I$9*OrderForm!E31,0)/1000*2</f>
        <v>0</v>
      </c>
      <c r="E39" s="202" t="s">
        <v>244</v>
      </c>
      <c r="F39" s="202">
        <f>+IF(AND(OrderForm!AB31="135 Bay",OrderForm!Q31="z Frame"),'Extra BOM'!$F$10*OrderForm!E31,0)/1000*2</f>
        <v>0</v>
      </c>
      <c r="G39" s="202" t="s">
        <v>246</v>
      </c>
      <c r="H39" s="202">
        <f>+IF(AND(OrderForm!AB31="90 Cor",OrderForm!Q31="z Frame"),'Extra BOM'!$I$10*OrderForm!E31,0)/1000*2</f>
        <v>0</v>
      </c>
      <c r="I39" s="202">
        <f t="shared" si="0"/>
        <v>0</v>
      </c>
      <c r="J39" s="132">
        <f t="shared" si="1"/>
        <v>0</v>
      </c>
    </row>
    <row r="40" spans="1:10" ht="16.5" thickBot="1" x14ac:dyDescent="0.3">
      <c r="A40" s="219" t="s">
        <v>253</v>
      </c>
      <c r="B40" s="203">
        <f>SUM(B20:B39)</f>
        <v>0</v>
      </c>
      <c r="C40" s="218" t="str">
        <f>+D19</f>
        <v>L FRAME</v>
      </c>
      <c r="D40" s="203">
        <f>SUM(D20:D39)</f>
        <v>0</v>
      </c>
      <c r="E40" s="218" t="str">
        <f>+F19</f>
        <v>Z FRAME</v>
      </c>
      <c r="F40" s="203">
        <f>SUM(F20:F39)</f>
        <v>0</v>
      </c>
      <c r="G40" s="218" t="str">
        <f>+H19</f>
        <v>Z FRAME</v>
      </c>
      <c r="H40" s="203">
        <f>SUM(H20:H39)</f>
        <v>0</v>
      </c>
      <c r="I40" s="203">
        <f>SUM(I20:I39)</f>
        <v>0</v>
      </c>
      <c r="J40" s="126">
        <f>SUM(J20:J39)</f>
        <v>0</v>
      </c>
    </row>
  </sheetData>
  <pageMargins left="0.75" right="0.75" top="1" bottom="1" header="0.3" footer="0.3"/>
  <pageSetup paperSize="9" scale="7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OrderForm</vt:lpstr>
      <vt:lpstr>Checklist</vt:lpstr>
      <vt:lpstr>Extra BOM</vt:lpstr>
      <vt:lpstr>Checklist!Print_Area</vt:lpstr>
      <vt:lpstr>'Extra BOM'!Print_Area</vt:lpstr>
      <vt:lpstr>OrderForm!Print_Area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thehive</dc:creator>
  <cp:lastModifiedBy>Jan Greyling</cp:lastModifiedBy>
  <cp:lastPrinted>2020-01-30T08:57:05Z</cp:lastPrinted>
  <dcterms:created xsi:type="dcterms:W3CDTF">2014-09-08T05:23:40Z</dcterms:created>
  <dcterms:modified xsi:type="dcterms:W3CDTF">2020-04-09T00:52:07Z</dcterms:modified>
</cp:coreProperties>
</file>